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70" tabRatio="373" activeTab="0"/>
  </bookViews>
  <sheets>
    <sheet name="Отчет ВЦП  2018 год" sheetId="1" r:id="rId1"/>
  </sheets>
  <definedNames>
    <definedName name="_xlnm._FilterDatabase" localSheetId="0" hidden="1">'Отчет ВЦП  2018 год'!$A$8:$S$301</definedName>
    <definedName name="_xlnm.Print_Titles" localSheetId="0">'Отчет ВЦП  2018 год'!$5:$8</definedName>
    <definedName name="_xlnm.Print_Area" localSheetId="0">'Отчет ВЦП  2018 год'!$A$1:$S$307</definedName>
  </definedNames>
  <calcPr fullCalcOnLoad="1"/>
</workbook>
</file>

<file path=xl/sharedStrings.xml><?xml version="1.0" encoding="utf-8"?>
<sst xmlns="http://schemas.openxmlformats.org/spreadsheetml/2006/main" count="633" uniqueCount="372">
  <si>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</si>
  <si>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</si>
  <si>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</si>
  <si>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</si>
  <si>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</si>
  <si>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</si>
  <si>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</si>
  <si>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</si>
  <si>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</si>
  <si>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</si>
  <si>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4.4</t>
  </si>
  <si>
    <t>Кассовое исполнение мероприятий программы за отчетный период (тыс. руб.)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</si>
  <si>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</si>
  <si>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</si>
  <si>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</si>
  <si>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</si>
  <si>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</si>
  <si>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</si>
  <si>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</si>
  <si>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</si>
  <si>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</si>
  <si>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</si>
  <si>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</si>
  <si>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12</t>
  </si>
  <si>
    <t>14</t>
  </si>
  <si>
    <t>5.5</t>
  </si>
  <si>
    <t>Организация благоустройства территории Озерского городского округа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</si>
  <si>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</si>
  <si>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</si>
  <si>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</si>
  <si>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</si>
  <si>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</si>
  <si>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</si>
  <si>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</si>
  <si>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</si>
  <si>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</si>
  <si>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Компенсация расходов на уплату взноса на капитальный ремонт общего имущества в многоквартирном доме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</si>
  <si>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</si>
  <si>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</si>
  <si>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</si>
  <si>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</si>
  <si>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</si>
  <si>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</si>
  <si>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</si>
  <si>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</si>
  <si>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</si>
  <si>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</si>
  <si>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</si>
  <si>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</si>
  <si>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</si>
  <si>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</si>
  <si>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</si>
  <si>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</si>
  <si>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</si>
  <si>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</si>
  <si>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</si>
  <si>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</si>
  <si>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</si>
  <si>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</si>
  <si>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</si>
  <si>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</si>
  <si>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</si>
  <si>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16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</si>
  <si>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</si>
  <si>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</si>
  <si>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</si>
  <si>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</si>
  <si>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</si>
  <si>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</si>
  <si>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</si>
  <si>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</si>
  <si>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</si>
  <si>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</si>
  <si>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</si>
  <si>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</si>
  <si>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</si>
  <si>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</si>
  <si>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</si>
  <si>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</si>
  <si>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</si>
  <si>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</si>
  <si>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</si>
  <si>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</si>
  <si>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</si>
  <si>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</si>
  <si>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</si>
  <si>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</si>
  <si>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Совершенствование деятельности Управления посредством обучения и повышения квалификации муниципальных служащих</t>
  </si>
  <si>
    <t>8.2</t>
  </si>
  <si>
    <t>10.3</t>
  </si>
  <si>
    <t>10.4</t>
  </si>
  <si>
    <t>10.5</t>
  </si>
  <si>
    <t>10.6</t>
  </si>
  <si>
    <t>10.7</t>
  </si>
  <si>
    <t>10.8</t>
  </si>
  <si>
    <t>13.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</si>
  <si>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</si>
  <si>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</si>
  <si>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</si>
  <si>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</si>
  <si>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</si>
  <si>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</si>
  <si>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</si>
  <si>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</si>
  <si>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</si>
  <si>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</si>
  <si>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</si>
  <si>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</si>
  <si>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</si>
  <si>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</si>
  <si>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</si>
  <si>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</si>
  <si>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</si>
  <si>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</si>
  <si>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</si>
  <si>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</si>
  <si>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</si>
  <si>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</si>
  <si>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</si>
  <si>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</si>
  <si>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</si>
  <si>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</si>
  <si>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</si>
  <si>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</si>
  <si>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</si>
  <si>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</si>
  <si>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</si>
  <si>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</si>
  <si>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</si>
  <si>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</si>
  <si>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</si>
  <si>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</si>
  <si>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</si>
  <si>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</si>
  <si>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</si>
  <si>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</si>
  <si>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</si>
  <si>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</si>
  <si>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</si>
  <si>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</si>
  <si>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</si>
  <si>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</si>
  <si>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</si>
  <si>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</si>
  <si>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</si>
  <si>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</si>
  <si>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</si>
  <si>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</si>
  <si>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</si>
  <si>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</si>
  <si>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</si>
  <si>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</si>
  <si>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</si>
  <si>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</si>
  <si>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>Организация водоотведения в границах Озерского городского округа</t>
  </si>
  <si>
    <t xml:space="preserve">Субсидия на возмещение затрат, в связи с оказанием услуг по  обеспечению перекачки ливневых и грунтовых вод через технические устройства  водоотведения на территории Озерского городского округа 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</si>
  <si>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</si>
  <si>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</si>
  <si>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</si>
  <si>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</si>
  <si>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</si>
  <si>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</si>
  <si>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</si>
  <si>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</si>
  <si>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</si>
  <si>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</si>
  <si>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</si>
  <si>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</si>
  <si>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</si>
  <si>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</si>
  <si>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</si>
  <si>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</si>
  <si>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</si>
  <si>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</si>
  <si>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</si>
  <si>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</si>
  <si>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</si>
  <si>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</si>
  <si>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</si>
  <si>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</si>
  <si>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</si>
  <si>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</si>
  <si>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</si>
  <si>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</si>
  <si>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</si>
  <si>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</si>
  <si>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</si>
  <si>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</si>
  <si>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</si>
  <si>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</si>
  <si>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</si>
  <si>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</si>
  <si>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</si>
  <si>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</si>
  <si>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</si>
  <si>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</si>
  <si>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</si>
  <si>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16.1</t>
  </si>
  <si>
    <t>16.2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</si>
  <si>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</si>
  <si>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</si>
  <si>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</si>
  <si>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</si>
  <si>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</si>
  <si>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</si>
  <si>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</si>
  <si>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</si>
  <si>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</si>
  <si>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</si>
  <si>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</si>
  <si>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</si>
  <si>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</si>
  <si>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</si>
  <si>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</si>
  <si>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</si>
  <si>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</si>
  <si>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</si>
  <si>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</si>
  <si>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</si>
  <si>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</si>
  <si>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</si>
  <si>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</si>
  <si>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</si>
  <si>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</si>
  <si>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</si>
  <si>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</si>
  <si>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</si>
  <si>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</si>
  <si>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</si>
  <si>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</si>
  <si>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</si>
  <si>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</si>
  <si>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</si>
  <si>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</si>
  <si>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</si>
  <si>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</si>
  <si>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</si>
  <si>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</si>
  <si>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</si>
  <si>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</si>
  <si>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Приобретение жилых помещений в соответствии с требованиями действующего законодательства для обеспечения детей - сирот и детей, оставшихся без попечения родителей, лиц из их числа в Озерском городском округе Челябинской области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</si>
  <si>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</si>
  <si>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2017 год  и плановый период 2018 и 2019 годов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</si>
  <si>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2017 год и на плановый период 2018 и 2019 годов</t>
  </si>
  <si>
    <t>Предоставление дополнительных мер социальной поддержки детей погибших участников Великой отечественной войны и приравненных к ним лицам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</si>
  <si>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2017 год и на плановый период 2018 и 2019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</si>
  <si>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2017 год и на плановый период 2018 и 2019 годов (Управление по делам ГО и ЧС)</t>
  </si>
  <si>
    <t>"Развитие физической культуры и спорта в Озерском городском округе" на 2017 год и на плановый период 2018 и 2019 годов (Управление по ФК и С)</t>
  </si>
  <si>
    <t>"Обеспечение населения Озерского городского округа услугами учреждений культуры" на 2017 год и на плановый период 2018 и 2019 годов (Управление культуры)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</si>
  <si>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2017 год и плановый период 2018 и 2019 годов (УО)                                </t>
  </si>
  <si>
    <t>"Основные направления развития дорожной деятельности и внешнего благоустройства на территории Озерского городского округа" на 2017 год и на плановый период 2018 и 2019 годов (УКСиБ)</t>
  </si>
  <si>
    <t>"Социальная поддержка отдельных категорий граждан Озерского городского округа" на 2017 год и на плановый период 2018 и 2019 годов (УСЗН)</t>
  </si>
  <si>
    <t>"Совершенствование бюджетной и налоговой политики администрации Озерского городского округа" на 2017 год и на плановый период 2018 и 2019 годов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</si>
  <si>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</si>
  <si>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</si>
  <si>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</si>
  <si>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2017 год и на плановый период 2018 и 2019 годов</t>
  </si>
  <si>
    <t>17</t>
  </si>
  <si>
    <t xml:space="preserve">«Приобретение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области»
на 2017 год и на плановый период 2018 и 2019 годов
</t>
  </si>
  <si>
    <t>Реализация единого календарного плана массовых физкультурно-оздоровительных и комплексных спортивных мероприятий</t>
  </si>
  <si>
    <t>Реализация единого календарного плана спортивных мероприятий федераций по видам спорта</t>
  </si>
  <si>
    <t>Создание  населению городского округа условий для занятий физической культурой и спортом</t>
  </si>
  <si>
    <r>
      <t xml:space="preserve">Задача 1: </t>
    </r>
    <r>
      <rPr>
        <i/>
        <sz val="9"/>
        <rFont val="Times New Roman"/>
        <family val="1"/>
      </rPr>
      <t xml:space="preserve">Сохранение 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</si>
  <si>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 xml:space="preserve">Обеспечение текущей деятельности Управления образования </t>
    </r>
  </si>
  <si>
    <t>Оплата товаров, работ и услуг, необходимых для обеспечения текущей деятельности в соответствии с установленными нормами</t>
  </si>
  <si>
    <t>Уплата налогов, сборов и других платежей в соответствии с законодательством</t>
  </si>
  <si>
    <t>Предоставление мер социальной поддержки в виде  компенсации части платы взимаемой с родителей (законных представителей) за присмотр и уход в дошкольных образовательных организациях и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</si>
  <si>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Предоставление мер социальной поддержки педагогическим работникам муниципальных образовательных организаций, работающим и проживающим в сельских населенных пунктах</t>
  </si>
  <si>
    <t>Организация предоставления услуг по психолого-медико-педагогическому обследованию детей.</t>
  </si>
  <si>
    <t>Предоставление  общедоступного и  бесплатного дошкольного,  начального общего, основного общего, среднего общего образования по основным общеобразовательным программам, дополнительного образования детей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</si>
  <si>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«Обеспечение деятельности муниципального бюджетного учреждения Озерского городского округа «Многофункциональный центр представления государственных и муниципальных услуг» на 2017 год 
и на плановый период 2018 и 2019 годов
</t>
  </si>
  <si>
    <t>17.1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</si>
  <si>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МФЦ</t>
    </r>
  </si>
  <si>
    <t>Осуществление выплаты заработной платы           и прочих выплат работникам               в соответствии с действующим законодательством</t>
  </si>
  <si>
    <t>17.2</t>
  </si>
  <si>
    <t>Оплата работ и услуг, связанных с содержанием недвижимого имущества МФЦ</t>
  </si>
  <si>
    <t>Оплата работ и услуг, связанных с содержанием движимого имущества МФЦ</t>
  </si>
  <si>
    <t>Материально-техническое обеспечение деятельности МФЦ</t>
  </si>
  <si>
    <t xml:space="preserve">Оплата услуг в области информационно-коммуникационных технологий </t>
  </si>
  <si>
    <r>
      <t xml:space="preserve">Задача 2: </t>
    </r>
    <r>
      <rPr>
        <i/>
        <sz val="9"/>
        <rFont val="Times New Roman"/>
        <family val="1"/>
      </rPr>
      <t>Организация представления государственных и муниципальных услуг Заявителям и обеспечение комфортных условий для их получения в соответствии с действующим законодательством и в интересах граждан, общества и государства</t>
    </r>
  </si>
  <si>
    <t>18</t>
  </si>
  <si>
    <t xml:space="preserve">«Обеспечение деятельности Муниципального бюджетного учреждения Озерского городского округа «Озерский инновационный центр–бизнес-инкубатор» на 2017 год и на плановый период 2018 и 2019 годов </t>
  </si>
  <si>
    <t>18.1</t>
  </si>
  <si>
    <t>Задача 1:Сохранение кадрового потенциала МБУ ОГО «ОИЦ-БИ»</t>
  </si>
  <si>
    <t xml:space="preserve">Осуществление выплаты заработной платы           и прочих выплат работникам               в соответствии с действующим законодательством </t>
  </si>
  <si>
    <t>18.2</t>
  </si>
  <si>
    <t>Задача 2: Организация предоставления муниципальных услуг и обеспечение комфортных условий для их получения в соответствии с действующим законодательством и в интересах граждан, общества и государства</t>
  </si>
  <si>
    <t>Оплата работ и услуг, связанных с содержанием недвижимого имущества МБУ ОГО «ОИЦ-БИ»</t>
  </si>
  <si>
    <t>Оплата работ и услуг, связанных с содержанием движимого имущества МБУ ОГО «ОИЦ-БИ»</t>
  </si>
  <si>
    <t>Оплата услуг в области информационно-коммуникационных технологий</t>
  </si>
  <si>
    <t>«Обеспечение деятельности Муниципального казенного учреждения «Озерское лесничество» на 2017 год и на плановый период 2018 и 2019 годов</t>
  </si>
  <si>
    <t>19.</t>
  </si>
  <si>
    <t>19.1</t>
  </si>
  <si>
    <t>Задача 1: Сохранение и развитие кадрового потенциала МКУ «Лесничество»</t>
  </si>
  <si>
    <t>Осуществление выплаты заработной платы, пособий и прочих выплат работникам в соответствии с действующим законодательством</t>
  </si>
  <si>
    <t>19.2</t>
  </si>
  <si>
    <t>Задача 2: Организация обеспечения использования, охраны, защиты, воспроизводства лесов в соответствии с действующим законодательством и в интересах граждан, общества и государства</t>
  </si>
  <si>
    <t>Оплата работ, услуг, связанных с содержанием недвижимого имущества</t>
  </si>
  <si>
    <t>Оплата работ, услуг, связанных с содержанием движимого имущества</t>
  </si>
  <si>
    <t>Материально-техническое обеспечение деятельности МКУ «Лесничество»</t>
  </si>
  <si>
    <t>Оплата услуг в области информационно - коммуникационных технологий</t>
  </si>
  <si>
    <t>Наземная охрана лесов</t>
  </si>
  <si>
    <t>Противопожарное обустройство лесов</t>
  </si>
  <si>
    <t>20.</t>
  </si>
  <si>
    <t xml:space="preserve"> «Обеспечение деятельности Муниципального учреждения «Социальная сфера» Озерского городского округа» на 2017 год и на плановый период 2018 и 2019 годов </t>
  </si>
  <si>
    <t>20.1</t>
  </si>
  <si>
    <t>Задача 1: Сохранение и развитие кадрового потенциала МУ «Соцсфера»</t>
  </si>
  <si>
    <t>Осуществление выплаты заработной платы, пособий и прочих выплат работникам в соответствии с действующим законодательством, взносы по обязательному социальному страхованию на выплаты по оплате труда работников и иные выплаты работникам</t>
  </si>
  <si>
    <t>Оплата за обучение на семинарах и курсах повышения квалификации в соответствии с действующим законодательством</t>
  </si>
  <si>
    <t>20.2</t>
  </si>
  <si>
    <t>Задача 2: Организация содержания имущества и материально-техническое обеспечение МУ «Соцсфера»</t>
  </si>
  <si>
    <t>Оплата коммунальных услуг, расходуемых на объекты недвижимости МУ «Соцсфера»,  расположенные в г.Озерске и п.Метлино</t>
  </si>
  <si>
    <t>Обеспечение требований охраны труда для осуществления деятельности работников МУ «Соцсфера»</t>
  </si>
  <si>
    <t>Оплата работ и услуг, связанных с содержанием недвижимого имущества МУ «Соцсфера»</t>
  </si>
  <si>
    <t>Оплата работ и услуг, связанных с содержанием движимого имущества МУ «Соцсфера»</t>
  </si>
  <si>
    <t xml:space="preserve">Оплата услуг в области информационных технологий </t>
  </si>
  <si>
    <t>20.3</t>
  </si>
  <si>
    <t>Задача 3:  Организация содержания муниципального специализированного жилищного фонда на территории Озерского городского округа, обеспечение технического обслуживания санитарно-технического и иного оборудования, находящегося в муниципальном специализированном жилищном фонде, обеспечение его бесперебойной работы</t>
  </si>
  <si>
    <t>Оплата работ и услуг, связанных с содержанием и техническим обслуживанием зданий общежитий, придомовых территорий и муниципальных жилых помещений, относящихся к специализированному жилищному фонду</t>
  </si>
  <si>
    <t>21</t>
  </si>
  <si>
    <t>21.1</t>
  </si>
  <si>
    <t>Задача 1: Обеспечение деятельности МКУ "УКС" посредством поддержания служебных потребностей его работников</t>
  </si>
  <si>
    <t>21.2</t>
  </si>
  <si>
    <t>Задача 2: Организация содержания имущества МКУ "УКС"</t>
  </si>
  <si>
    <t>Оплата коммунальных услуг, расходуемых на объекты недвижимости МКУ "УКС",  расположенные по адресу: ул. Кыштымская  46, 46а, 50, 52, 54, Октябрьская 47, 45, 51, 51а, 53.</t>
  </si>
  <si>
    <t>Оплата работ и услуг, связанных с содержанием имущества МКУ "УКС"</t>
  </si>
  <si>
    <t>21.3</t>
  </si>
  <si>
    <t>Задача 3: Материально-техническое обеспечение работников МКУ "УКС"</t>
  </si>
  <si>
    <t>22.</t>
  </si>
  <si>
    <t>Предоставление субсидиина иные цели для оказания услуг в культурно-досуговых учреждений на проведение уличных мероприятий (МБУ "КДЦ","Синегорье", "ПКиО", "ЦКиДМ")</t>
  </si>
  <si>
    <t>Предоставление субсидии на иные цели для представления услуг театрально-зрелищными учреждениями на обеспечение постановочных расходов (МБУК ОТДиК Наш дом",МБУ ТК"Золотой петушок")</t>
  </si>
  <si>
    <t>3.6</t>
  </si>
  <si>
    <t xml:space="preserve">«Обеспечение деятельности 
Муниципального казенного  учреждения
«Муниципальный архив Озерского городского округа» 
на 2017 год и на плановый период 2018 и 2019 годов
</t>
  </si>
  <si>
    <t>22.1</t>
  </si>
  <si>
    <t xml:space="preserve">Задача 1. Сохранение и развитие кадрового потенциала муниципального архива </t>
  </si>
  <si>
    <t>22.2</t>
  </si>
  <si>
    <t>Задача 2. Создание условий для хранения,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 и в интересах граждан, общества и государства</t>
  </si>
  <si>
    <t>Материально-техническое обеспечение деятельности муниципального архива</t>
  </si>
  <si>
    <t>23.</t>
  </si>
  <si>
    <t>"Обеспечение реализации государственной политики в области приватизации и управления государственной собственностью " на 2017 год и на плановый период 2018 и 2019</t>
  </si>
  <si>
    <t>Задача 1: Организация проведения работ по технической инвентаризации, обследованию объектов муниципальной собственности в целях осуществления государственного кадастрового учета; формирование оценочной стоимости объектов муниципальной собственности</t>
  </si>
  <si>
    <t>Задача 2: Огранизация проведения работ по обеспечению сохранности, эксплуатации и надлежащего содержания объектов муниципальной собственности, в том числе осуществление мероприятий по приобретению материалов для технического оснащения объектов муниципальной собственности</t>
  </si>
  <si>
    <t>Задача 3:Организация проведения мероприятий по определению цены подлежащего приватизации муниципального имущества</t>
  </si>
  <si>
    <t>Задача 6: Субвенция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</si>
  <si>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педагогическим работникам,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</si>
  <si>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сельским специалистам, работающих и проживающих в сельских населенных пунктах и рабочих поселках Челябинской области</t>
  </si>
  <si>
    <t xml:space="preserve"> 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</si>
  <si>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(МБУСО "Центр помощи детям-сиротам и детям, оставшимся без попечения родителей",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</si>
  <si>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Обеспечение деятельности муниципального казенного учреждения "Управления капитального строительства Озерского городского округа" на 2017 год и на плановый период 2018 и 2019 годов</t>
  </si>
  <si>
    <r>
      <t xml:space="preserve">Задача 1: </t>
    </r>
    <r>
      <rPr>
        <i/>
        <sz val="9"/>
        <color indexed="8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</si>
  <si>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color indexed="8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</si>
  <si>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t>3.7</t>
  </si>
  <si>
    <t>Задача 7: Реализация социально значимых проектов в сфере культуры</t>
  </si>
  <si>
    <t>Субсидия на реализацию социальных проектов в сфере культуры</t>
  </si>
  <si>
    <t>24.</t>
  </si>
  <si>
    <t>"Обеспечение реализации мероприятий в области жилищного хозяйства" на 2017 год и на плановый период 2018 и 2019 годов</t>
  </si>
  <si>
    <t>3адача 1:Уплата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</si>
  <si>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>Задача 2:Оплата за содержание пустующих жилх помещений муниципального жилищного фонда</t>
  </si>
  <si>
    <t xml:space="preserve">Финансирование, утвержденное в программе                                                             на 2018 год  (тыс. руб.)                                                </t>
  </si>
  <si>
    <t>Обучение работников на курсах повышения квалификации</t>
  </si>
  <si>
    <t xml:space="preserve"> Задача 3: Актуализация схемы теплоснабжения</t>
  </si>
  <si>
    <t>4.5</t>
  </si>
  <si>
    <t>Содержание МБСЛШ им.Ю.А. Гагарина</t>
  </si>
  <si>
    <t>Предоставление субсидии на иные цели (МБОУ ДОД "ДМШ№1")</t>
  </si>
  <si>
    <t>Оплата работ (услуг) по поставке, транспортировке природного газа и техническому обслуживанию счетного устройства на газоснабжение мемориала "Вечный огонь"</t>
  </si>
  <si>
    <t>Материально-техническое обеспечение деятельности МБУ ОГО "ОИЦ-БИ"</t>
  </si>
  <si>
    <t xml:space="preserve">Субсидия на иные цели </t>
  </si>
  <si>
    <t>за   9 месяцев 2018 года</t>
  </si>
  <si>
    <t>4.6</t>
  </si>
  <si>
    <t>Реализация социльных проектов</t>
  </si>
  <si>
    <t xml:space="preserve"> Начальник Управления экономики</t>
  </si>
  <si>
    <t>А. И. Жмайло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</si>
</sst>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00000"/>
    <numFmt numFmtId="179" formatCode="#,##0.000"/>
    <numFmt numFmtId="180" formatCode="#,##0.0000"/>
    <numFmt numFmtId="181" formatCode="#,##0.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&quot;р.&quot;"/>
    <numFmt numFmtId="188" formatCode="0.000%"/>
    <numFmt numFmtId="189" formatCode="0.0%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9"/>
      <color indexed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4" fillId="32" borderId="0" xfId="0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/>
    </xf>
    <xf numFmtId="189" fontId="4" fillId="32" borderId="0" xfId="0" applyNumberFormat="1" applyFont="1" applyFill="1" applyBorder="1" applyAlignment="1">
      <alignment/>
    </xf>
    <xf numFmtId="176" fontId="18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179" fontId="8" fillId="33" borderId="0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 wrapText="1"/>
    </xf>
    <xf numFmtId="176" fontId="8" fillId="33" borderId="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179" fontId="8" fillId="33" borderId="12" xfId="0" applyNumberFormat="1" applyFont="1" applyFill="1" applyBorder="1" applyAlignment="1">
      <alignment horizontal="center" vertical="center" wrapText="1"/>
    </xf>
    <xf numFmtId="179" fontId="8" fillId="33" borderId="13" xfId="0" applyNumberFormat="1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9" fontId="8" fillId="33" borderId="2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179" fontId="4" fillId="33" borderId="22" xfId="0" applyNumberFormat="1" applyFont="1" applyFill="1" applyBorder="1" applyAlignment="1">
      <alignment horizontal="center" vertical="center" wrapText="1"/>
    </xf>
    <xf numFmtId="179" fontId="4" fillId="33" borderId="24" xfId="0" applyNumberFormat="1" applyFont="1" applyFill="1" applyBorder="1" applyAlignment="1">
      <alignment horizontal="center" vertical="center" wrapText="1"/>
    </xf>
    <xf numFmtId="179" fontId="4" fillId="33" borderId="25" xfId="0" applyNumberFormat="1" applyFont="1" applyFill="1" applyBorder="1" applyAlignment="1">
      <alignment horizontal="center" vertical="center" wrapText="1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 wrapText="1"/>
    </xf>
    <xf numFmtId="179" fontId="4" fillId="33" borderId="27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179" fontId="4" fillId="33" borderId="28" xfId="0" applyNumberFormat="1" applyFont="1" applyFill="1" applyBorder="1" applyAlignment="1">
      <alignment horizontal="center" vertical="center" wrapText="1"/>
    </xf>
    <xf numFmtId="179" fontId="4" fillId="33" borderId="30" xfId="0" applyNumberFormat="1" applyFont="1" applyFill="1" applyBorder="1" applyAlignment="1">
      <alignment horizontal="center" vertical="center" wrapText="1"/>
    </xf>
    <xf numFmtId="179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6" fontId="4" fillId="33" borderId="31" xfId="0" applyNumberFormat="1" applyFont="1" applyFill="1" applyBorder="1" applyAlignment="1">
      <alignment horizontal="center" vertical="center" wrapText="1"/>
    </xf>
    <xf numFmtId="179" fontId="4" fillId="33" borderId="33" xfId="0" applyNumberFormat="1" applyFont="1" applyFill="1" applyBorder="1" applyAlignment="1">
      <alignment horizontal="center" vertical="center" wrapText="1"/>
    </xf>
    <xf numFmtId="176" fontId="4" fillId="33" borderId="31" xfId="0" applyNumberFormat="1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left" vertical="center" wrapText="1"/>
    </xf>
    <xf numFmtId="179" fontId="4" fillId="33" borderId="34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9" fontId="4" fillId="33" borderId="36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left" vertical="center" wrapText="1"/>
    </xf>
    <xf numFmtId="179" fontId="8" fillId="33" borderId="37" xfId="0" applyNumberFormat="1" applyFont="1" applyFill="1" applyBorder="1" applyAlignment="1">
      <alignment horizontal="center" vertical="center" wrapText="1"/>
    </xf>
    <xf numFmtId="179" fontId="8" fillId="33" borderId="39" xfId="0" applyNumberFormat="1" applyFont="1" applyFill="1" applyBorder="1" applyAlignment="1">
      <alignment horizontal="center" vertical="center" wrapText="1"/>
    </xf>
    <xf numFmtId="179" fontId="8" fillId="33" borderId="40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176" fontId="8" fillId="33" borderId="40" xfId="0" applyNumberFormat="1" applyFont="1" applyFill="1" applyBorder="1" applyAlignment="1">
      <alignment horizontal="center" vertical="center" wrapText="1"/>
    </xf>
    <xf numFmtId="179" fontId="8" fillId="33" borderId="41" xfId="0" applyNumberFormat="1" applyFont="1" applyFill="1" applyBorder="1" applyAlignment="1">
      <alignment horizontal="center" vertical="center" wrapText="1"/>
    </xf>
    <xf numFmtId="176" fontId="8" fillId="33" borderId="40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left" vertical="center" wrapText="1"/>
    </xf>
    <xf numFmtId="49" fontId="8" fillId="33" borderId="37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49" fontId="8" fillId="33" borderId="37" xfId="0" applyNumberFormat="1" applyFont="1" applyFill="1" applyBorder="1" applyAlignment="1">
      <alignment horizontal="center" vertical="center"/>
    </xf>
    <xf numFmtId="179" fontId="4" fillId="33" borderId="39" xfId="0" applyNumberFormat="1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179" fontId="10" fillId="33" borderId="22" xfId="0" applyNumberFormat="1" applyFont="1" applyFill="1" applyBorder="1" applyAlignment="1">
      <alignment horizontal="center" vertical="center" wrapText="1"/>
    </xf>
    <xf numFmtId="179" fontId="10" fillId="33" borderId="24" xfId="0" applyNumberFormat="1" applyFont="1" applyFill="1" applyBorder="1" applyAlignment="1">
      <alignment horizontal="center" vertical="center" wrapText="1"/>
    </xf>
    <xf numFmtId="179" fontId="10" fillId="33" borderId="25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9" fontId="10" fillId="33" borderId="27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4" fillId="33" borderId="29" xfId="53" applyFont="1" applyFill="1" applyBorder="1" applyAlignment="1">
      <alignment horizontal="left" vertical="center" wrapText="1"/>
      <protection/>
    </xf>
    <xf numFmtId="179" fontId="4" fillId="33" borderId="28" xfId="0" applyNumberFormat="1" applyFont="1" applyFill="1" applyBorder="1" applyAlignment="1">
      <alignment horizontal="center" vertical="center"/>
    </xf>
    <xf numFmtId="179" fontId="4" fillId="33" borderId="30" xfId="0" applyNumberFormat="1" applyFont="1" applyFill="1" applyBorder="1" applyAlignment="1">
      <alignment horizontal="center" vertical="center"/>
    </xf>
    <xf numFmtId="179" fontId="9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/>
    </xf>
    <xf numFmtId="179" fontId="4" fillId="33" borderId="33" xfId="0" applyNumberFormat="1" applyFont="1" applyFill="1" applyBorder="1" applyAlignment="1">
      <alignment horizontal="center" vertical="center"/>
    </xf>
    <xf numFmtId="0" fontId="10" fillId="33" borderId="29" xfId="53" applyFont="1" applyFill="1" applyBorder="1" applyAlignment="1">
      <alignment horizontal="left" vertical="center" wrapText="1"/>
      <protection/>
    </xf>
    <xf numFmtId="179" fontId="10" fillId="33" borderId="28" xfId="0" applyNumberFormat="1" applyFont="1" applyFill="1" applyBorder="1" applyAlignment="1">
      <alignment horizontal="center" vertical="center"/>
    </xf>
    <xf numFmtId="179" fontId="10" fillId="33" borderId="30" xfId="0" applyNumberFormat="1" applyFont="1" applyFill="1" applyBorder="1" applyAlignment="1">
      <alignment horizontal="center" vertical="center"/>
    </xf>
    <xf numFmtId="179" fontId="10" fillId="33" borderId="31" xfId="0" applyNumberFormat="1" applyFont="1" applyFill="1" applyBorder="1" applyAlignment="1">
      <alignment horizontal="center" vertical="center"/>
    </xf>
    <xf numFmtId="177" fontId="10" fillId="33" borderId="32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/>
    </xf>
    <xf numFmtId="179" fontId="10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35" xfId="53" applyFont="1" applyFill="1" applyBorder="1" applyAlignment="1">
      <alignment horizontal="left" vertical="center" wrapText="1"/>
      <protection/>
    </xf>
    <xf numFmtId="179" fontId="4" fillId="33" borderId="34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9" fontId="4" fillId="33" borderId="36" xfId="0" applyNumberFormat="1" applyFont="1" applyFill="1" applyBorder="1" applyAlignment="1">
      <alignment horizontal="center" vertical="center"/>
    </xf>
    <xf numFmtId="49" fontId="58" fillId="33" borderId="37" xfId="0" applyNumberFormat="1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left" vertical="center" wrapText="1"/>
    </xf>
    <xf numFmtId="179" fontId="59" fillId="33" borderId="37" xfId="0" applyNumberFormat="1" applyFont="1" applyFill="1" applyBorder="1" applyAlignment="1">
      <alignment horizontal="center" vertical="center" wrapText="1"/>
    </xf>
    <xf numFmtId="179" fontId="59" fillId="33" borderId="39" xfId="0" applyNumberFormat="1" applyFont="1" applyFill="1" applyBorder="1" applyAlignment="1">
      <alignment horizontal="center" vertical="center" wrapText="1"/>
    </xf>
    <xf numFmtId="179" fontId="59" fillId="33" borderId="40" xfId="0" applyNumberFormat="1" applyFont="1" applyFill="1" applyBorder="1" applyAlignment="1">
      <alignment horizontal="center" vertical="center" wrapText="1"/>
    </xf>
    <xf numFmtId="177" fontId="59" fillId="33" borderId="18" xfId="0" applyNumberFormat="1" applyFont="1" applyFill="1" applyBorder="1" applyAlignment="1">
      <alignment horizontal="center" vertical="center" wrapText="1"/>
    </xf>
    <xf numFmtId="177" fontId="59" fillId="33" borderId="39" xfId="0" applyNumberFormat="1" applyFont="1" applyFill="1" applyBorder="1" applyAlignment="1">
      <alignment horizontal="center" vertical="center" wrapText="1"/>
    </xf>
    <xf numFmtId="176" fontId="59" fillId="33" borderId="40" xfId="0" applyNumberFormat="1" applyFont="1" applyFill="1" applyBorder="1" applyAlignment="1">
      <alignment horizontal="center" vertical="center" wrapText="1"/>
    </xf>
    <xf numFmtId="179" fontId="59" fillId="33" borderId="41" xfId="0" applyNumberFormat="1" applyFont="1" applyFill="1" applyBorder="1" applyAlignment="1">
      <alignment horizontal="center" vertical="center" wrapText="1"/>
    </xf>
    <xf numFmtId="176" fontId="59" fillId="33" borderId="40" xfId="0" applyNumberFormat="1" applyFont="1" applyFill="1" applyBorder="1" applyAlignment="1">
      <alignment horizontal="center" vertical="center"/>
    </xf>
    <xf numFmtId="49" fontId="60" fillId="33" borderId="22" xfId="0" applyNumberFormat="1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left" vertical="center" wrapText="1"/>
    </xf>
    <xf numFmtId="179" fontId="60" fillId="33" borderId="22" xfId="0" applyNumberFormat="1" applyFont="1" applyFill="1" applyBorder="1" applyAlignment="1">
      <alignment horizontal="center" vertical="center" wrapText="1"/>
    </xf>
    <xf numFmtId="179" fontId="60" fillId="33" borderId="24" xfId="0" applyNumberFormat="1" applyFont="1" applyFill="1" applyBorder="1" applyAlignment="1">
      <alignment horizontal="center" vertical="center" wrapText="1"/>
    </xf>
    <xf numFmtId="179" fontId="60" fillId="33" borderId="25" xfId="0" applyNumberFormat="1" applyFont="1" applyFill="1" applyBorder="1" applyAlignment="1">
      <alignment horizontal="center" vertical="center" wrapText="1"/>
    </xf>
    <xf numFmtId="177" fontId="60" fillId="33" borderId="26" xfId="0" applyNumberFormat="1" applyFont="1" applyFill="1" applyBorder="1" applyAlignment="1">
      <alignment horizontal="center" vertical="center" wrapText="1"/>
    </xf>
    <xf numFmtId="177" fontId="60" fillId="33" borderId="24" xfId="0" applyNumberFormat="1" applyFont="1" applyFill="1" applyBorder="1" applyAlignment="1">
      <alignment horizontal="center" vertical="center" wrapText="1"/>
    </xf>
    <xf numFmtId="176" fontId="60" fillId="33" borderId="25" xfId="0" applyNumberFormat="1" applyFont="1" applyFill="1" applyBorder="1" applyAlignment="1">
      <alignment horizontal="center" vertical="center" wrapText="1"/>
    </xf>
    <xf numFmtId="179" fontId="60" fillId="33" borderId="27" xfId="0" applyNumberFormat="1" applyFont="1" applyFill="1" applyBorder="1" applyAlignment="1">
      <alignment horizontal="center" vertical="center" wrapText="1"/>
    </xf>
    <xf numFmtId="176" fontId="60" fillId="33" borderId="25" xfId="0" applyNumberFormat="1" applyFont="1" applyFill="1" applyBorder="1" applyAlignment="1">
      <alignment horizontal="center" vertical="center"/>
    </xf>
    <xf numFmtId="49" fontId="60" fillId="33" borderId="28" xfId="0" applyNumberFormat="1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left" vertical="center" wrapText="1"/>
    </xf>
    <xf numFmtId="179" fontId="60" fillId="33" borderId="28" xfId="0" applyNumberFormat="1" applyFont="1" applyFill="1" applyBorder="1" applyAlignment="1">
      <alignment horizontal="center" vertical="center" wrapText="1"/>
    </xf>
    <xf numFmtId="179" fontId="60" fillId="33" borderId="30" xfId="0" applyNumberFormat="1" applyFont="1" applyFill="1" applyBorder="1" applyAlignment="1">
      <alignment horizontal="center" vertical="center" wrapText="1"/>
    </xf>
    <xf numFmtId="179" fontId="60" fillId="33" borderId="31" xfId="0" applyNumberFormat="1" applyFont="1" applyFill="1" applyBorder="1" applyAlignment="1">
      <alignment horizontal="center" vertical="center" wrapText="1"/>
    </xf>
    <xf numFmtId="177" fontId="60" fillId="33" borderId="32" xfId="0" applyNumberFormat="1" applyFont="1" applyFill="1" applyBorder="1" applyAlignment="1">
      <alignment horizontal="center" vertical="center" wrapText="1"/>
    </xf>
    <xf numFmtId="177" fontId="60" fillId="33" borderId="30" xfId="0" applyNumberFormat="1" applyFont="1" applyFill="1" applyBorder="1" applyAlignment="1">
      <alignment horizontal="center" vertical="center" wrapText="1"/>
    </xf>
    <xf numFmtId="176" fontId="60" fillId="33" borderId="31" xfId="0" applyNumberFormat="1" applyFont="1" applyFill="1" applyBorder="1" applyAlignment="1">
      <alignment horizontal="center" vertical="center" wrapText="1"/>
    </xf>
    <xf numFmtId="179" fontId="60" fillId="33" borderId="33" xfId="0" applyNumberFormat="1" applyFont="1" applyFill="1" applyBorder="1" applyAlignment="1">
      <alignment horizontal="center" vertical="center" wrapText="1"/>
    </xf>
    <xf numFmtId="176" fontId="60" fillId="33" borderId="31" xfId="0" applyNumberFormat="1" applyFont="1" applyFill="1" applyBorder="1" applyAlignment="1">
      <alignment horizontal="center" vertical="center"/>
    </xf>
    <xf numFmtId="4" fontId="60" fillId="33" borderId="29" xfId="0" applyNumberFormat="1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/>
    </xf>
    <xf numFmtId="179" fontId="10" fillId="33" borderId="28" xfId="0" applyNumberFormat="1" applyFont="1" applyFill="1" applyBorder="1" applyAlignment="1">
      <alignment horizontal="center" vertical="center" wrapText="1"/>
    </xf>
    <xf numFmtId="179" fontId="10" fillId="33" borderId="30" xfId="0" applyNumberFormat="1" applyFont="1" applyFill="1" applyBorder="1" applyAlignment="1">
      <alignment horizontal="center" vertical="center" wrapText="1"/>
    </xf>
    <xf numFmtId="179" fontId="10" fillId="33" borderId="31" xfId="0" applyNumberFormat="1" applyFont="1" applyFill="1" applyBorder="1" applyAlignment="1">
      <alignment horizontal="center" vertical="center" wrapText="1"/>
    </xf>
    <xf numFmtId="179" fontId="10" fillId="33" borderId="33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 wrapText="1"/>
    </xf>
    <xf numFmtId="179" fontId="4" fillId="33" borderId="42" xfId="0" applyNumberFormat="1" applyFont="1" applyFill="1" applyBorder="1" applyAlignment="1">
      <alignment horizontal="center" vertical="center" wrapText="1"/>
    </xf>
    <xf numFmtId="179" fontId="4" fillId="33" borderId="44" xfId="0" applyNumberFormat="1" applyFont="1" applyFill="1" applyBorder="1" applyAlignment="1">
      <alignment horizontal="center" vertical="center" wrapText="1"/>
    </xf>
    <xf numFmtId="179" fontId="4" fillId="33" borderId="45" xfId="0" applyNumberFormat="1" applyFont="1" applyFill="1" applyBorder="1" applyAlignment="1">
      <alignment horizontal="center" vertical="center" wrapText="1"/>
    </xf>
    <xf numFmtId="177" fontId="4" fillId="33" borderId="46" xfId="0" applyNumberFormat="1" applyFont="1" applyFill="1" applyBorder="1" applyAlignment="1">
      <alignment horizontal="center" vertical="center" wrapText="1"/>
    </xf>
    <xf numFmtId="179" fontId="10" fillId="33" borderId="42" xfId="0" applyNumberFormat="1" applyFont="1" applyFill="1" applyBorder="1" applyAlignment="1">
      <alignment horizontal="center" vertical="center" wrapText="1"/>
    </xf>
    <xf numFmtId="177" fontId="4" fillId="33" borderId="44" xfId="0" applyNumberFormat="1" applyFont="1" applyFill="1" applyBorder="1" applyAlignment="1">
      <alignment horizontal="center" vertical="center" wrapText="1"/>
    </xf>
    <xf numFmtId="176" fontId="4" fillId="33" borderId="45" xfId="0" applyNumberFormat="1" applyFont="1" applyFill="1" applyBorder="1" applyAlignment="1">
      <alignment horizontal="center" vertical="center" wrapText="1"/>
    </xf>
    <xf numFmtId="179" fontId="4" fillId="33" borderId="47" xfId="0" applyNumberFormat="1" applyFont="1" applyFill="1" applyBorder="1" applyAlignment="1">
      <alignment horizontal="center" vertical="center" wrapText="1"/>
    </xf>
    <xf numFmtId="177" fontId="4" fillId="33" borderId="44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/>
    </xf>
    <xf numFmtId="176" fontId="4" fillId="33" borderId="40" xfId="0" applyNumberFormat="1" applyFont="1" applyFill="1" applyBorder="1" applyAlignment="1">
      <alignment horizontal="center" vertical="center" wrapText="1"/>
    </xf>
    <xf numFmtId="176" fontId="4" fillId="33" borderId="40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 wrapText="1"/>
    </xf>
    <xf numFmtId="179" fontId="8" fillId="33" borderId="24" xfId="0" applyNumberFormat="1" applyFont="1" applyFill="1" applyBorder="1" applyAlignment="1">
      <alignment horizontal="center" vertical="center" wrapText="1"/>
    </xf>
    <xf numFmtId="177" fontId="8" fillId="33" borderId="26" xfId="0" applyNumberFormat="1" applyFont="1" applyFill="1" applyBorder="1" applyAlignment="1">
      <alignment horizontal="center" vertical="center" wrapText="1"/>
    </xf>
    <xf numFmtId="177" fontId="8" fillId="33" borderId="24" xfId="0" applyNumberFormat="1" applyFont="1" applyFill="1" applyBorder="1" applyAlignment="1">
      <alignment horizontal="center" vertical="center" wrapText="1"/>
    </xf>
    <xf numFmtId="179" fontId="8" fillId="33" borderId="30" xfId="0" applyNumberFormat="1" applyFont="1" applyFill="1" applyBorder="1" applyAlignment="1">
      <alignment horizontal="center" vertical="center" wrapText="1"/>
    </xf>
    <xf numFmtId="177" fontId="8" fillId="33" borderId="32" xfId="0" applyNumberFormat="1" applyFont="1" applyFill="1" applyBorder="1" applyAlignment="1">
      <alignment horizontal="center" vertical="center" wrapText="1"/>
    </xf>
    <xf numFmtId="177" fontId="8" fillId="33" borderId="30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20" xfId="53" applyFont="1" applyFill="1" applyBorder="1" applyAlignment="1">
      <alignment horizontal="left" vertical="center" wrapText="1"/>
      <protection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horizontal="center" vertical="center"/>
    </xf>
    <xf numFmtId="177" fontId="8" fillId="33" borderId="21" xfId="0" applyNumberFormat="1" applyFont="1" applyFill="1" applyBorder="1" applyAlignment="1">
      <alignment horizontal="center" vertical="center"/>
    </xf>
    <xf numFmtId="0" fontId="10" fillId="33" borderId="23" xfId="53" applyFont="1" applyFill="1" applyBorder="1" applyAlignment="1">
      <alignment horizontal="left" vertical="center" wrapText="1"/>
      <protection/>
    </xf>
    <xf numFmtId="179" fontId="4" fillId="33" borderId="22" xfId="0" applyNumberFormat="1" applyFont="1" applyFill="1" applyBorder="1" applyAlignment="1">
      <alignment horizontal="center" vertical="center"/>
    </xf>
    <xf numFmtId="179" fontId="4" fillId="33" borderId="24" xfId="0" applyNumberFormat="1" applyFont="1" applyFill="1" applyBorder="1" applyAlignment="1">
      <alignment horizontal="center" vertical="center"/>
    </xf>
    <xf numFmtId="179" fontId="4" fillId="33" borderId="25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/>
    </xf>
    <xf numFmtId="0" fontId="10" fillId="33" borderId="35" xfId="53" applyFont="1" applyFill="1" applyBorder="1" applyAlignment="1">
      <alignment horizontal="left" vertical="center" wrapText="1"/>
      <protection/>
    </xf>
    <xf numFmtId="0" fontId="4" fillId="33" borderId="23" xfId="0" applyFont="1" applyFill="1" applyBorder="1" applyAlignment="1">
      <alignment horizontal="left" wrapText="1"/>
    </xf>
    <xf numFmtId="176" fontId="8" fillId="33" borderId="31" xfId="0" applyNumberFormat="1" applyFont="1" applyFill="1" applyBorder="1" applyAlignment="1">
      <alignment horizontal="center" vertical="center" wrapText="1"/>
    </xf>
    <xf numFmtId="0" fontId="4" fillId="33" borderId="29" xfId="42" applyFont="1" applyFill="1" applyBorder="1" applyAlignment="1" applyProtection="1">
      <alignment horizontal="left" vertical="top" wrapText="1"/>
      <protection/>
    </xf>
    <xf numFmtId="0" fontId="4" fillId="33" borderId="35" xfId="0" applyFont="1" applyFill="1" applyBorder="1" applyAlignment="1">
      <alignment horizontal="left" vertical="top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 applyProtection="1">
      <alignment horizontal="left" vertical="top" wrapText="1"/>
      <protection/>
    </xf>
    <xf numFmtId="0" fontId="8" fillId="33" borderId="20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left" vertical="center" wrapText="1"/>
    </xf>
    <xf numFmtId="179" fontId="4" fillId="33" borderId="48" xfId="0" applyNumberFormat="1" applyFont="1" applyFill="1" applyBorder="1" applyAlignment="1">
      <alignment horizontal="center" vertical="center" wrapText="1"/>
    </xf>
    <xf numFmtId="179" fontId="4" fillId="33" borderId="50" xfId="0" applyNumberFormat="1" applyFont="1" applyFill="1" applyBorder="1" applyAlignment="1">
      <alignment horizontal="center" vertical="center" wrapText="1"/>
    </xf>
    <xf numFmtId="179" fontId="4" fillId="33" borderId="5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50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 wrapText="1"/>
    </xf>
    <xf numFmtId="179" fontId="4" fillId="33" borderId="52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/>
    </xf>
    <xf numFmtId="0" fontId="8" fillId="33" borderId="38" xfId="53" applyFont="1" applyFill="1" applyBorder="1" applyAlignment="1">
      <alignment horizontal="left" vertical="center" wrapText="1"/>
      <protection/>
    </xf>
    <xf numFmtId="179" fontId="8" fillId="33" borderId="37" xfId="0" applyNumberFormat="1" applyFont="1" applyFill="1" applyBorder="1" applyAlignment="1">
      <alignment horizontal="center" vertical="center"/>
    </xf>
    <xf numFmtId="179" fontId="8" fillId="33" borderId="39" xfId="0" applyNumberFormat="1" applyFont="1" applyFill="1" applyBorder="1" applyAlignment="1">
      <alignment horizontal="center" vertical="center"/>
    </xf>
    <xf numFmtId="179" fontId="8" fillId="33" borderId="40" xfId="0" applyNumberFormat="1" applyFont="1" applyFill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center" vertical="center"/>
    </xf>
    <xf numFmtId="177" fontId="8" fillId="33" borderId="39" xfId="0" applyNumberFormat="1" applyFont="1" applyFill="1" applyBorder="1" applyAlignment="1">
      <alignment horizontal="center" vertical="center"/>
    </xf>
    <xf numFmtId="179" fontId="4" fillId="33" borderId="27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center" vertical="center"/>
    </xf>
    <xf numFmtId="179" fontId="8" fillId="33" borderId="21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vertical="center"/>
    </xf>
    <xf numFmtId="177" fontId="4" fillId="33" borderId="32" xfId="0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6" fontId="10" fillId="33" borderId="31" xfId="0" applyNumberFormat="1" applyFont="1" applyFill="1" applyBorder="1" applyAlignment="1">
      <alignment horizontal="center" vertical="center" wrapText="1"/>
    </xf>
    <xf numFmtId="176" fontId="10" fillId="33" borderId="31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vertical="center" wrapText="1"/>
    </xf>
    <xf numFmtId="0" fontId="10" fillId="33" borderId="29" xfId="0" applyNumberFormat="1" applyFont="1" applyFill="1" applyBorder="1" applyAlignment="1">
      <alignment horizontal="left" vertical="center" wrapText="1"/>
    </xf>
    <xf numFmtId="177" fontId="4" fillId="33" borderId="32" xfId="0" applyNumberFormat="1" applyFont="1" applyFill="1" applyBorder="1" applyAlignment="1">
      <alignment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177" fontId="10" fillId="33" borderId="32" xfId="0" applyNumberFormat="1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left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left" vertical="center" wrapText="1"/>
    </xf>
    <xf numFmtId="179" fontId="8" fillId="33" borderId="22" xfId="0" applyNumberFormat="1" applyFont="1" applyFill="1" applyBorder="1" applyAlignment="1">
      <alignment horizontal="center" vertical="center" wrapText="1"/>
    </xf>
    <xf numFmtId="179" fontId="8" fillId="33" borderId="25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 wrapText="1"/>
    </xf>
    <xf numFmtId="179" fontId="8" fillId="33" borderId="27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179" fontId="8" fillId="33" borderId="15" xfId="0" applyNumberFormat="1" applyFont="1" applyFill="1" applyBorder="1" applyAlignment="1">
      <alignment horizontal="center" vertical="center"/>
    </xf>
    <xf numFmtId="179" fontId="10" fillId="33" borderId="22" xfId="0" applyNumberFormat="1" applyFont="1" applyFill="1" applyBorder="1" applyAlignment="1">
      <alignment horizontal="center" vertical="center"/>
    </xf>
    <xf numFmtId="179" fontId="10" fillId="33" borderId="24" xfId="0" applyNumberFormat="1" applyFont="1" applyFill="1" applyBorder="1" applyAlignment="1">
      <alignment horizontal="center" vertical="center"/>
    </xf>
    <xf numFmtId="179" fontId="10" fillId="33" borderId="25" xfId="0" applyNumberFormat="1" applyFont="1" applyFill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horizontal="center" vertical="center"/>
    </xf>
    <xf numFmtId="179" fontId="10" fillId="33" borderId="27" xfId="0" applyNumberFormat="1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top" wrapText="1"/>
    </xf>
    <xf numFmtId="179" fontId="8" fillId="33" borderId="30" xfId="53" applyNumberFormat="1" applyFont="1" applyFill="1" applyBorder="1" applyAlignment="1">
      <alignment horizontal="center" vertical="center" wrapText="1"/>
      <protection/>
    </xf>
    <xf numFmtId="179" fontId="4" fillId="33" borderId="31" xfId="53" applyNumberFormat="1" applyFont="1" applyFill="1" applyBorder="1" applyAlignment="1">
      <alignment horizontal="center" vertical="center" wrapText="1"/>
      <protection/>
    </xf>
    <xf numFmtId="177" fontId="8" fillId="33" borderId="32" xfId="53" applyNumberFormat="1" applyFont="1" applyFill="1" applyBorder="1" applyAlignment="1">
      <alignment horizontal="center" vertical="center" wrapText="1"/>
      <protection/>
    </xf>
    <xf numFmtId="179" fontId="4" fillId="33" borderId="30" xfId="53" applyNumberFormat="1" applyFont="1" applyFill="1" applyBorder="1" applyAlignment="1">
      <alignment horizontal="center" vertical="center" wrapText="1"/>
      <protection/>
    </xf>
    <xf numFmtId="177" fontId="8" fillId="33" borderId="30" xfId="53" applyNumberFormat="1" applyFont="1" applyFill="1" applyBorder="1" applyAlignment="1">
      <alignment horizontal="center" vertical="center" wrapText="1"/>
      <protection/>
    </xf>
    <xf numFmtId="49" fontId="10" fillId="33" borderId="28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top" wrapText="1"/>
    </xf>
    <xf numFmtId="179" fontId="4" fillId="33" borderId="42" xfId="0" applyNumberFormat="1" applyFont="1" applyFill="1" applyBorder="1" applyAlignment="1">
      <alignment horizontal="center" vertical="center"/>
    </xf>
    <xf numFmtId="179" fontId="4" fillId="33" borderId="44" xfId="0" applyNumberFormat="1" applyFont="1" applyFill="1" applyBorder="1" applyAlignment="1">
      <alignment horizontal="center" vertical="center"/>
    </xf>
    <xf numFmtId="179" fontId="4" fillId="33" borderId="45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left" vertical="top" wrapText="1"/>
    </xf>
    <xf numFmtId="179" fontId="4" fillId="33" borderId="5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10" fillId="33" borderId="43" xfId="0" applyFont="1" applyFill="1" applyBorder="1" applyAlignment="1">
      <alignment horizontal="left" vertical="center" wrapText="1"/>
    </xf>
    <xf numFmtId="177" fontId="4" fillId="33" borderId="18" xfId="0" applyNumberFormat="1" applyFont="1" applyFill="1" applyBorder="1" applyAlignment="1">
      <alignment horizontal="center" vertical="center"/>
    </xf>
    <xf numFmtId="177" fontId="4" fillId="33" borderId="41" xfId="0" applyNumberFormat="1" applyFont="1" applyFill="1" applyBorder="1" applyAlignment="1">
      <alignment horizontal="center" vertical="center"/>
    </xf>
    <xf numFmtId="179" fontId="8" fillId="33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9"/>
  <sheetViews>
    <sheetView tabSelected="1" view="pageBreakPreview" zoomScale="75" zoomScaleSheetLayoutView="75" zoomScalePageLayoutView="0" workbookViewId="0" topLeftCell="A1">
      <pane ySplit="7" topLeftCell="A298" activePane="bottomLeft" state="frozen"/>
      <selection pane="topLeft" activeCell="A1" sqref="A1"/>
      <selection pane="bottomLeft" activeCell="U301" sqref="U301"/>
    </sheetView>
  </sheetViews>
  <sheetFormatPr defaultColWidth="9.125" defaultRowHeight="12.75"/>
  <cols>
    <col min="1" max="1" width="3.50390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50390625" style="1" hidden="1" customWidth="1"/>
    <col min="8" max="8" width="11.7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50390625" style="1" customWidth="1"/>
    <col min="16" max="16" width="11.875" style="1" customWidth="1"/>
    <col min="17" max="17" width="10.5039062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3.5">
      <c r="A1" s="309" t="s">
        <v>208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12"/>
    </row>
    <row r="2" spans="1:19" ht="13.5">
      <c r="A2" s="309" t="s">
        <v>212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12"/>
    </row>
    <row r="3" spans="1:19" ht="13.5">
      <c r="A3" s="309" t="s">
        <v>367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310" t="s">
        <v>209</v>
      </c>
      <c r="B5" s="312" t="s">
        <v>131</v>
      </c>
      <c r="C5" s="315" t="s">
        <v>358</v>
      </c>
      <c r="D5" s="316"/>
      <c r="E5" s="316"/>
      <c r="F5" s="316"/>
      <c r="G5" s="317"/>
      <c r="H5" s="318" t="s">
        <v>9</v>
      </c>
      <c r="I5" s="319"/>
      <c r="J5" s="319"/>
      <c r="K5" s="319"/>
      <c r="L5" s="319"/>
      <c r="M5" s="331" t="s">
        <v>28</v>
      </c>
      <c r="N5" s="318" t="s">
        <v>11</v>
      </c>
      <c r="O5" s="319"/>
      <c r="P5" s="319"/>
      <c r="Q5" s="319"/>
      <c r="R5" s="319"/>
      <c r="S5" s="325" t="s">
        <v>28</v>
      </c>
    </row>
    <row r="6" spans="1:19" ht="18.75" customHeight="1">
      <c r="A6" s="311"/>
      <c r="B6" s="313"/>
      <c r="C6" s="323" t="s">
        <v>193</v>
      </c>
      <c r="D6" s="320" t="s">
        <v>210</v>
      </c>
      <c r="E6" s="321"/>
      <c r="F6" s="321"/>
      <c r="G6" s="322"/>
      <c r="H6" s="328" t="s">
        <v>193</v>
      </c>
      <c r="I6" s="329" t="s">
        <v>210</v>
      </c>
      <c r="J6" s="330"/>
      <c r="K6" s="330"/>
      <c r="L6" s="330"/>
      <c r="M6" s="332"/>
      <c r="N6" s="328" t="s">
        <v>193</v>
      </c>
      <c r="O6" s="329" t="s">
        <v>210</v>
      </c>
      <c r="P6" s="330"/>
      <c r="Q6" s="330"/>
      <c r="R6" s="330"/>
      <c r="S6" s="326"/>
    </row>
    <row r="7" spans="1:19" ht="75" customHeight="1" thickBot="1">
      <c r="A7" s="311"/>
      <c r="B7" s="314"/>
      <c r="C7" s="324"/>
      <c r="D7" s="11" t="s">
        <v>162</v>
      </c>
      <c r="E7" s="11" t="s">
        <v>163</v>
      </c>
      <c r="F7" s="11" t="s">
        <v>192</v>
      </c>
      <c r="G7" s="19" t="s">
        <v>207</v>
      </c>
      <c r="H7" s="323"/>
      <c r="I7" s="11" t="s">
        <v>162</v>
      </c>
      <c r="J7" s="11" t="s">
        <v>163</v>
      </c>
      <c r="K7" s="11" t="s">
        <v>206</v>
      </c>
      <c r="L7" s="11" t="s">
        <v>207</v>
      </c>
      <c r="M7" s="333"/>
      <c r="N7" s="323"/>
      <c r="O7" s="11" t="s">
        <v>162</v>
      </c>
      <c r="P7" s="11" t="s">
        <v>163</v>
      </c>
      <c r="Q7" s="11" t="s">
        <v>206</v>
      </c>
      <c r="R7" s="11" t="s">
        <v>207</v>
      </c>
      <c r="S7" s="327"/>
    </row>
    <row r="8" spans="1:19" s="18" customFormat="1" ht="15" customHeight="1" thickBot="1">
      <c r="A8" s="24" t="s">
        <v>194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38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s="40" customFormat="1" ht="126.75" thickBot="1">
      <c r="A9" s="180" t="s">
        <v>194</v>
      </c>
      <c r="B9" s="53" t="s">
        <v>246</v>
      </c>
      <c r="C9" s="54">
        <f>C10+C13</f>
        <v>16300.688</v>
      </c>
      <c r="D9" s="55"/>
      <c r="E9" s="55"/>
      <c r="F9" s="56">
        <f>F10+F13</f>
        <v>16300.688</v>
      </c>
      <c r="G9" s="57"/>
      <c r="H9" s="54">
        <f>H10+H13</f>
        <v>10746.976</v>
      </c>
      <c r="I9" s="55"/>
      <c r="J9" s="55"/>
      <c r="K9" s="55">
        <f>K10+K13</f>
        <v>10746.976</v>
      </c>
      <c r="L9" s="58"/>
      <c r="M9" s="59">
        <f>H9/C9*100</f>
        <v>65.92958530339334</v>
      </c>
      <c r="N9" s="60">
        <f>P9+Q9</f>
        <v>9857.354000000001</v>
      </c>
      <c r="O9" s="55"/>
      <c r="P9" s="55"/>
      <c r="Q9" s="55">
        <f>Q10+Q13</f>
        <v>9857.354000000001</v>
      </c>
      <c r="R9" s="181"/>
      <c r="S9" s="62">
        <f>N9/C9*100</f>
        <v>60.4720119788809</v>
      </c>
    </row>
    <row r="10" spans="1:20" s="40" customFormat="1" ht="34.5">
      <c r="A10" s="115" t="s">
        <v>217</v>
      </c>
      <c r="B10" s="107" t="s">
        <v>224</v>
      </c>
      <c r="C10" s="116">
        <f>C11+C12</f>
        <v>14432.057</v>
      </c>
      <c r="D10" s="117"/>
      <c r="E10" s="117"/>
      <c r="F10" s="118">
        <f>F11+F12</f>
        <v>14432.057</v>
      </c>
      <c r="G10" s="182"/>
      <c r="H10" s="116">
        <f>H11+H12</f>
        <v>9637.211000000001</v>
      </c>
      <c r="I10" s="117"/>
      <c r="J10" s="117"/>
      <c r="K10" s="117">
        <f>K11+K12</f>
        <v>9637.211000000001</v>
      </c>
      <c r="L10" s="119"/>
      <c r="M10" s="70">
        <f>H10/C10*100</f>
        <v>66.77642002106839</v>
      </c>
      <c r="N10" s="120">
        <f>N11+N12</f>
        <v>8857.031</v>
      </c>
      <c r="O10" s="117"/>
      <c r="P10" s="117"/>
      <c r="Q10" s="117">
        <f>Q11+Q12</f>
        <v>8857.031</v>
      </c>
      <c r="R10" s="183"/>
      <c r="S10" s="72">
        <f aca="true" t="shared" si="0" ref="S10:S89">N10/C10*100</f>
        <v>61.37053782423393</v>
      </c>
      <c r="T10" s="41"/>
    </row>
    <row r="11" spans="1:20" s="40" customFormat="1" ht="34.5">
      <c r="A11" s="122" t="s">
        <v>194</v>
      </c>
      <c r="B11" s="74" t="s">
        <v>235</v>
      </c>
      <c r="C11" s="75">
        <f>E11+F11</f>
        <v>13913.049</v>
      </c>
      <c r="D11" s="76"/>
      <c r="E11" s="76"/>
      <c r="F11" s="77">
        <v>13913.049</v>
      </c>
      <c r="G11" s="78"/>
      <c r="H11" s="75">
        <f>J11+K11</f>
        <v>9497.065</v>
      </c>
      <c r="I11" s="76"/>
      <c r="J11" s="76"/>
      <c r="K11" s="76">
        <v>9497.065</v>
      </c>
      <c r="L11" s="79"/>
      <c r="M11" s="80">
        <f aca="true" t="shared" si="1" ref="M11:M89">H11/C11*100</f>
        <v>68.26012759676186</v>
      </c>
      <c r="N11" s="81">
        <f>Q11</f>
        <v>8716.885</v>
      </c>
      <c r="O11" s="76"/>
      <c r="P11" s="76"/>
      <c r="Q11" s="76">
        <v>8716.885</v>
      </c>
      <c r="R11" s="129"/>
      <c r="S11" s="82">
        <f t="shared" si="0"/>
        <v>62.6525860722549</v>
      </c>
      <c r="T11" s="41"/>
    </row>
    <row r="12" spans="1:20" s="40" customFormat="1" ht="34.5">
      <c r="A12" s="122" t="s">
        <v>195</v>
      </c>
      <c r="B12" s="74" t="s">
        <v>213</v>
      </c>
      <c r="C12" s="75">
        <f>E12+F12</f>
        <v>519.008</v>
      </c>
      <c r="D12" s="76"/>
      <c r="E12" s="76"/>
      <c r="F12" s="77">
        <v>519.008</v>
      </c>
      <c r="G12" s="78"/>
      <c r="H12" s="75">
        <f>J12+K12</f>
        <v>140.146</v>
      </c>
      <c r="I12" s="76"/>
      <c r="J12" s="76"/>
      <c r="K12" s="76">
        <v>140.146</v>
      </c>
      <c r="L12" s="79"/>
      <c r="M12" s="80">
        <f t="shared" si="1"/>
        <v>27.002666625562604</v>
      </c>
      <c r="N12" s="81">
        <f>Q12</f>
        <v>140.146</v>
      </c>
      <c r="O12" s="76"/>
      <c r="P12" s="76"/>
      <c r="Q12" s="76">
        <v>140.146</v>
      </c>
      <c r="R12" s="129"/>
      <c r="S12" s="82">
        <f t="shared" si="0"/>
        <v>27.002666625562604</v>
      </c>
      <c r="T12" s="41"/>
    </row>
    <row r="13" spans="1:20" s="40" customFormat="1" ht="129" customHeight="1">
      <c r="A13" s="122" t="s">
        <v>218</v>
      </c>
      <c r="B13" s="108" t="s">
        <v>223</v>
      </c>
      <c r="C13" s="184">
        <f>C14</f>
        <v>1868.631</v>
      </c>
      <c r="D13" s="185"/>
      <c r="E13" s="76"/>
      <c r="F13" s="186">
        <f>F14</f>
        <v>1868.631</v>
      </c>
      <c r="G13" s="78"/>
      <c r="H13" s="184">
        <f>J13+K13</f>
        <v>1109.765</v>
      </c>
      <c r="I13" s="185"/>
      <c r="J13" s="185"/>
      <c r="K13" s="185">
        <f>K14</f>
        <v>1109.765</v>
      </c>
      <c r="L13" s="79"/>
      <c r="M13" s="80">
        <f t="shared" si="1"/>
        <v>59.38919990089001</v>
      </c>
      <c r="N13" s="187">
        <f>N14</f>
        <v>1000.323</v>
      </c>
      <c r="O13" s="185"/>
      <c r="P13" s="76"/>
      <c r="Q13" s="185">
        <f>Q14</f>
        <v>1000.323</v>
      </c>
      <c r="R13" s="129"/>
      <c r="S13" s="82">
        <f>N13/C13*100</f>
        <v>53.532398852421906</v>
      </c>
      <c r="T13" s="41"/>
    </row>
    <row r="14" spans="1:20" s="40" customFormat="1" ht="76.5" customHeight="1" thickBot="1">
      <c r="A14" s="188" t="s">
        <v>194</v>
      </c>
      <c r="B14" s="189" t="s">
        <v>214</v>
      </c>
      <c r="C14" s="190">
        <f>E14+F14</f>
        <v>1868.631</v>
      </c>
      <c r="D14" s="191"/>
      <c r="E14" s="191"/>
      <c r="F14" s="192">
        <v>1868.631</v>
      </c>
      <c r="G14" s="193"/>
      <c r="H14" s="194">
        <f>J14+K14</f>
        <v>1109.765</v>
      </c>
      <c r="I14" s="191"/>
      <c r="J14" s="191"/>
      <c r="K14" s="191">
        <v>1109.765</v>
      </c>
      <c r="L14" s="195"/>
      <c r="M14" s="196">
        <f t="shared" si="1"/>
        <v>59.38919990089001</v>
      </c>
      <c r="N14" s="197">
        <f>P14+Q14</f>
        <v>1000.323</v>
      </c>
      <c r="O14" s="191"/>
      <c r="P14" s="191"/>
      <c r="Q14" s="191">
        <v>1000.323</v>
      </c>
      <c r="R14" s="198"/>
      <c r="S14" s="199">
        <f t="shared" si="0"/>
        <v>53.532398852421906</v>
      </c>
      <c r="T14" s="42"/>
    </row>
    <row r="15" spans="1:21" s="40" customFormat="1" ht="81" thickBot="1">
      <c r="A15" s="110" t="s">
        <v>195</v>
      </c>
      <c r="B15" s="106" t="s">
        <v>247</v>
      </c>
      <c r="C15" s="96">
        <f>D15+E15+F15</f>
        <v>74296.97200000001</v>
      </c>
      <c r="D15" s="111"/>
      <c r="E15" s="97">
        <f>E19+E18+E21</f>
        <v>704.3</v>
      </c>
      <c r="F15" s="98">
        <f>F16+F21</f>
        <v>73592.672</v>
      </c>
      <c r="G15" s="112"/>
      <c r="H15" s="96">
        <f>I15+J15+K15</f>
        <v>48433.491</v>
      </c>
      <c r="I15" s="111"/>
      <c r="J15" s="97">
        <f>J19+J16+J21</f>
        <v>183.602</v>
      </c>
      <c r="K15" s="97">
        <f>K16+K21</f>
        <v>48249.889</v>
      </c>
      <c r="L15" s="113"/>
      <c r="M15" s="101">
        <f t="shared" si="1"/>
        <v>65.18905104234933</v>
      </c>
      <c r="N15" s="102">
        <f>O15+P15+Q15</f>
        <v>48671.87100000001</v>
      </c>
      <c r="O15" s="111"/>
      <c r="P15" s="97">
        <f>P19+P16+P21</f>
        <v>371.68</v>
      </c>
      <c r="Q15" s="97">
        <f>Q16+Q21</f>
        <v>48300.191000000006</v>
      </c>
      <c r="R15" s="114"/>
      <c r="S15" s="103">
        <f t="shared" si="0"/>
        <v>65.50989857298626</v>
      </c>
      <c r="T15" s="43">
        <f>K15/F15</f>
        <v>0.6556344224055352</v>
      </c>
      <c r="U15" s="43">
        <f>Q15/F15</f>
        <v>0.6563179415472237</v>
      </c>
    </row>
    <row r="16" spans="1:21" s="40" customFormat="1" ht="114.75">
      <c r="A16" s="115" t="s">
        <v>228</v>
      </c>
      <c r="B16" s="107" t="s">
        <v>32</v>
      </c>
      <c r="C16" s="116">
        <f>E16+F16</f>
        <v>1500</v>
      </c>
      <c r="D16" s="117"/>
      <c r="E16" s="117">
        <f>E19+E18</f>
        <v>0</v>
      </c>
      <c r="F16" s="118">
        <f>F17+F18+F20</f>
        <v>1500</v>
      </c>
      <c r="G16" s="68"/>
      <c r="H16" s="116">
        <f>J16+K16</f>
        <v>873.82</v>
      </c>
      <c r="I16" s="117"/>
      <c r="J16" s="117">
        <f>J19+J18</f>
        <v>0</v>
      </c>
      <c r="K16" s="117">
        <f>K17+K18+K20</f>
        <v>873.82</v>
      </c>
      <c r="L16" s="119"/>
      <c r="M16" s="70">
        <f t="shared" si="1"/>
        <v>58.254666666666665</v>
      </c>
      <c r="N16" s="120">
        <f>P16+Q16</f>
        <v>924.122</v>
      </c>
      <c r="O16" s="117"/>
      <c r="P16" s="117">
        <f>P19+P18</f>
        <v>0</v>
      </c>
      <c r="Q16" s="117">
        <f>Q17+Q18+Q20</f>
        <v>924.122</v>
      </c>
      <c r="R16" s="121"/>
      <c r="S16" s="72">
        <f t="shared" si="0"/>
        <v>61.60813333333333</v>
      </c>
      <c r="T16" s="43">
        <f>K16/F16</f>
        <v>0.5825466666666667</v>
      </c>
      <c r="U16" s="43">
        <f>Q16/F16</f>
        <v>0.6160813333333333</v>
      </c>
    </row>
    <row r="17" spans="1:20" s="40" customFormat="1" ht="69">
      <c r="A17" s="122" t="s">
        <v>194</v>
      </c>
      <c r="B17" s="123" t="s">
        <v>259</v>
      </c>
      <c r="C17" s="124">
        <f>F17</f>
        <v>862.65</v>
      </c>
      <c r="D17" s="125"/>
      <c r="E17" s="126"/>
      <c r="F17" s="127">
        <v>862.65</v>
      </c>
      <c r="G17" s="128"/>
      <c r="H17" s="124">
        <f>K17</f>
        <v>439.869</v>
      </c>
      <c r="I17" s="125"/>
      <c r="J17" s="126"/>
      <c r="K17" s="125">
        <v>439.869</v>
      </c>
      <c r="L17" s="129"/>
      <c r="M17" s="80">
        <f t="shared" si="1"/>
        <v>50.990436445835506</v>
      </c>
      <c r="N17" s="130">
        <f>Q17</f>
        <v>473.751</v>
      </c>
      <c r="O17" s="125"/>
      <c r="P17" s="126"/>
      <c r="Q17" s="125">
        <v>473.751</v>
      </c>
      <c r="R17" s="129"/>
      <c r="S17" s="82">
        <f t="shared" si="0"/>
        <v>54.91810119979134</v>
      </c>
      <c r="T17" s="41"/>
    </row>
    <row r="18" spans="1:20" s="40" customFormat="1" ht="45.75">
      <c r="A18" s="122" t="s">
        <v>195</v>
      </c>
      <c r="B18" s="123" t="s">
        <v>260</v>
      </c>
      <c r="C18" s="124">
        <f>E18+F18</f>
        <v>637.35</v>
      </c>
      <c r="D18" s="125"/>
      <c r="E18" s="125"/>
      <c r="F18" s="127">
        <v>637.35</v>
      </c>
      <c r="G18" s="128"/>
      <c r="H18" s="124">
        <f>K18</f>
        <v>433.951</v>
      </c>
      <c r="I18" s="125"/>
      <c r="J18" s="125"/>
      <c r="K18" s="125">
        <v>433.951</v>
      </c>
      <c r="L18" s="129"/>
      <c r="M18" s="80">
        <f>H18/C18*100</f>
        <v>68.08676551345415</v>
      </c>
      <c r="N18" s="130">
        <f>Q18</f>
        <v>450.371</v>
      </c>
      <c r="O18" s="125"/>
      <c r="P18" s="125"/>
      <c r="Q18" s="125">
        <v>450.371</v>
      </c>
      <c r="R18" s="129"/>
      <c r="S18" s="82">
        <f>N18/C18*100</f>
        <v>70.66305797442534</v>
      </c>
      <c r="T18" s="41"/>
    </row>
    <row r="19" spans="1:20" s="40" customFormat="1" ht="69" hidden="1">
      <c r="A19" s="122" t="s">
        <v>196</v>
      </c>
      <c r="B19" s="123" t="s">
        <v>187</v>
      </c>
      <c r="C19" s="124">
        <f>E19</f>
        <v>0</v>
      </c>
      <c r="D19" s="125"/>
      <c r="E19" s="125">
        <v>0</v>
      </c>
      <c r="F19" s="127"/>
      <c r="G19" s="128"/>
      <c r="H19" s="124">
        <f>J19</f>
        <v>0</v>
      </c>
      <c r="I19" s="125"/>
      <c r="J19" s="125">
        <v>0</v>
      </c>
      <c r="K19" s="125"/>
      <c r="L19" s="129"/>
      <c r="M19" s="80"/>
      <c r="N19" s="130">
        <f>P19</f>
        <v>0</v>
      </c>
      <c r="O19" s="125"/>
      <c r="P19" s="125">
        <v>0</v>
      </c>
      <c r="Q19" s="125"/>
      <c r="R19" s="129"/>
      <c r="S19" s="82"/>
      <c r="T19" s="41"/>
    </row>
    <row r="20" spans="1:20" s="40" customFormat="1" ht="22.5" hidden="1">
      <c r="A20" s="122" t="s">
        <v>196</v>
      </c>
      <c r="B20" s="123" t="s">
        <v>101</v>
      </c>
      <c r="C20" s="124">
        <f>F20</f>
        <v>0</v>
      </c>
      <c r="D20" s="125"/>
      <c r="E20" s="125"/>
      <c r="F20" s="127">
        <v>0</v>
      </c>
      <c r="G20" s="128"/>
      <c r="H20" s="124">
        <f>K20</f>
        <v>0</v>
      </c>
      <c r="I20" s="125"/>
      <c r="J20" s="125"/>
      <c r="K20" s="125">
        <v>0</v>
      </c>
      <c r="L20" s="129"/>
      <c r="M20" s="80" t="e">
        <f t="shared" si="1"/>
        <v>#DIV/0!</v>
      </c>
      <c r="N20" s="130">
        <f>Q20</f>
        <v>0</v>
      </c>
      <c r="O20" s="125"/>
      <c r="P20" s="125"/>
      <c r="Q20" s="125">
        <v>0</v>
      </c>
      <c r="R20" s="129"/>
      <c r="S20" s="82" t="e">
        <f t="shared" si="0"/>
        <v>#DIV/0!</v>
      </c>
      <c r="T20" s="41"/>
    </row>
    <row r="21" spans="1:20" s="40" customFormat="1" ht="54.75" customHeight="1">
      <c r="A21" s="122" t="s">
        <v>233</v>
      </c>
      <c r="B21" s="131" t="s">
        <v>261</v>
      </c>
      <c r="C21" s="132">
        <f>C22</f>
        <v>72796.97200000001</v>
      </c>
      <c r="D21" s="133"/>
      <c r="E21" s="133">
        <f>E22</f>
        <v>704.3</v>
      </c>
      <c r="F21" s="134">
        <f>F22</f>
        <v>72092.672</v>
      </c>
      <c r="G21" s="135"/>
      <c r="H21" s="132">
        <f>H22</f>
        <v>47559.671</v>
      </c>
      <c r="I21" s="133"/>
      <c r="J21" s="133">
        <f>J22</f>
        <v>183.602</v>
      </c>
      <c r="K21" s="133">
        <f>K22</f>
        <v>47376.069</v>
      </c>
      <c r="L21" s="136"/>
      <c r="M21" s="80">
        <f t="shared" si="1"/>
        <v>65.33193578436202</v>
      </c>
      <c r="N21" s="137">
        <f>Q21+P21</f>
        <v>47747.749</v>
      </c>
      <c r="O21" s="133"/>
      <c r="P21" s="133">
        <f>P22</f>
        <v>371.68</v>
      </c>
      <c r="Q21" s="133">
        <f>Q22</f>
        <v>47376.069</v>
      </c>
      <c r="R21" s="136"/>
      <c r="S21" s="82">
        <f t="shared" si="0"/>
        <v>65.59029543151877</v>
      </c>
      <c r="T21" s="41"/>
    </row>
    <row r="22" spans="1:20" s="40" customFormat="1" ht="72" customHeight="1" thickBot="1">
      <c r="A22" s="138" t="s">
        <v>194</v>
      </c>
      <c r="B22" s="139" t="s">
        <v>215</v>
      </c>
      <c r="C22" s="140">
        <f>F22+E22</f>
        <v>72796.97200000001</v>
      </c>
      <c r="D22" s="141"/>
      <c r="E22" s="141">
        <v>704.3</v>
      </c>
      <c r="F22" s="142">
        <v>72092.672</v>
      </c>
      <c r="G22" s="143"/>
      <c r="H22" s="140">
        <f>J22+K22</f>
        <v>47559.671</v>
      </c>
      <c r="I22" s="141"/>
      <c r="J22" s="141">
        <v>183.602</v>
      </c>
      <c r="K22" s="141">
        <v>47376.069</v>
      </c>
      <c r="L22" s="144"/>
      <c r="M22" s="91">
        <f t="shared" si="1"/>
        <v>65.33193578436202</v>
      </c>
      <c r="N22" s="145">
        <f>P22+Q22</f>
        <v>47747.749</v>
      </c>
      <c r="O22" s="141"/>
      <c r="P22" s="141">
        <v>371.68</v>
      </c>
      <c r="Q22" s="141">
        <v>47376.069</v>
      </c>
      <c r="R22" s="144"/>
      <c r="S22" s="93">
        <f t="shared" si="0"/>
        <v>65.59029543151877</v>
      </c>
      <c r="T22" s="41"/>
    </row>
    <row r="23" spans="1:21" s="40" customFormat="1" ht="81" thickBot="1">
      <c r="A23" s="180" t="s">
        <v>196</v>
      </c>
      <c r="B23" s="214" t="s">
        <v>248</v>
      </c>
      <c r="C23" s="215">
        <f>C24+C28+C33+C37+C41+C46+C49</f>
        <v>301079.46700000006</v>
      </c>
      <c r="D23" s="216">
        <f>D24+D28+D33+D37+D41</f>
        <v>0</v>
      </c>
      <c r="E23" s="216">
        <f>E24+E28+E33+E37+E41+E46</f>
        <v>413.4</v>
      </c>
      <c r="F23" s="217">
        <f>F24+F28+F33+F37+F41+F46+F49</f>
        <v>300666.06700000004</v>
      </c>
      <c r="G23" s="253"/>
      <c r="H23" s="215">
        <f>H24+H28+H33+H37+H41+H46+H49</f>
        <v>209803.198</v>
      </c>
      <c r="I23" s="216">
        <f>I24+I28+I33+I37+I41</f>
        <v>0</v>
      </c>
      <c r="J23" s="216">
        <f>J24+J28+J33+J37+J41+J46</f>
        <v>320.067</v>
      </c>
      <c r="K23" s="216">
        <f>K24+K28+K33+K37+K41+K46+K49</f>
        <v>209483.131</v>
      </c>
      <c r="L23" s="219"/>
      <c r="M23" s="59">
        <f t="shared" si="1"/>
        <v>69.68366195493496</v>
      </c>
      <c r="N23" s="254">
        <f>N24+N28+N33+N37+N41+N46+N49</f>
        <v>203619.274</v>
      </c>
      <c r="O23" s="216">
        <f>O24+O28+O33+O37+O41</f>
        <v>0</v>
      </c>
      <c r="P23" s="216">
        <f>P24+P28+P33+P37+P41+P46</f>
        <v>320.067</v>
      </c>
      <c r="Q23" s="216">
        <f>Q24+Q28+Q33+Q37+Q41+Q46+Q49</f>
        <v>203299.207</v>
      </c>
      <c r="R23" s="219"/>
      <c r="S23" s="62">
        <f>N23/C23*100</f>
        <v>67.62974440897358</v>
      </c>
      <c r="T23" s="43">
        <f>J23/E23</f>
        <v>0.7742307692307693</v>
      </c>
      <c r="U23" s="43">
        <f>K23/F23</f>
        <v>0.6967302066714431</v>
      </c>
    </row>
    <row r="24" spans="1:21" s="40" customFormat="1" ht="91.5">
      <c r="A24" s="115" t="s">
        <v>229</v>
      </c>
      <c r="B24" s="220" t="s">
        <v>216</v>
      </c>
      <c r="C24" s="286">
        <f>C25+C26+C27</f>
        <v>66052.51400000001</v>
      </c>
      <c r="D24" s="287"/>
      <c r="E24" s="287">
        <f>E25+E26+E27</f>
        <v>0</v>
      </c>
      <c r="F24" s="288">
        <f>F25+F26+F27</f>
        <v>66052.51400000001</v>
      </c>
      <c r="G24" s="289"/>
      <c r="H24" s="286">
        <f>H25+H26+H27</f>
        <v>44333.191</v>
      </c>
      <c r="I24" s="287"/>
      <c r="J24" s="287">
        <f>J25+J26+J27</f>
        <v>0</v>
      </c>
      <c r="K24" s="287">
        <f>K25+K26+K27</f>
        <v>44333.191</v>
      </c>
      <c r="L24" s="121"/>
      <c r="M24" s="70">
        <f t="shared" si="1"/>
        <v>67.11809788193678</v>
      </c>
      <c r="N24" s="290">
        <f>N25+N26+N27</f>
        <v>42112.534</v>
      </c>
      <c r="O24" s="287"/>
      <c r="P24" s="287">
        <f>P25+P26+P27</f>
        <v>0</v>
      </c>
      <c r="Q24" s="287">
        <f>Q25+Q26+Q27</f>
        <v>42112.534</v>
      </c>
      <c r="R24" s="183"/>
      <c r="S24" s="72">
        <f t="shared" si="0"/>
        <v>63.75614106073236</v>
      </c>
      <c r="T24" s="43" t="e">
        <f>J24/E24</f>
        <v>#DIV/0!</v>
      </c>
      <c r="U24" s="43">
        <f>K24/F24</f>
        <v>0.6711809788193678</v>
      </c>
    </row>
    <row r="25" spans="1:20" s="40" customFormat="1" ht="91.5">
      <c r="A25" s="122" t="s">
        <v>194</v>
      </c>
      <c r="B25" s="291" t="s">
        <v>29</v>
      </c>
      <c r="C25" s="124">
        <f>F25+E25</f>
        <v>61738.808</v>
      </c>
      <c r="D25" s="125"/>
      <c r="E25" s="125">
        <v>0</v>
      </c>
      <c r="F25" s="127">
        <v>61738.808</v>
      </c>
      <c r="G25" s="128"/>
      <c r="H25" s="124">
        <f>K25+J25</f>
        <v>41557.601</v>
      </c>
      <c r="I25" s="125"/>
      <c r="J25" s="125">
        <v>0</v>
      </c>
      <c r="K25" s="125">
        <v>41557.601</v>
      </c>
      <c r="L25" s="129"/>
      <c r="M25" s="80">
        <f t="shared" si="1"/>
        <v>67.31195879259607</v>
      </c>
      <c r="N25" s="130">
        <f>Q25+P25</f>
        <v>39339.184</v>
      </c>
      <c r="O25" s="125"/>
      <c r="P25" s="125">
        <v>0</v>
      </c>
      <c r="Q25" s="125">
        <v>39339.184</v>
      </c>
      <c r="R25" s="129"/>
      <c r="S25" s="82">
        <f t="shared" si="0"/>
        <v>63.71872939302619</v>
      </c>
      <c r="T25" s="41"/>
    </row>
    <row r="26" spans="1:20" s="40" customFormat="1" ht="114.75">
      <c r="A26" s="122" t="s">
        <v>195</v>
      </c>
      <c r="B26" s="291" t="s">
        <v>39</v>
      </c>
      <c r="C26" s="124">
        <f>F26</f>
        <v>3915.481</v>
      </c>
      <c r="D26" s="125"/>
      <c r="E26" s="125"/>
      <c r="F26" s="127">
        <v>3915.481</v>
      </c>
      <c r="G26" s="128"/>
      <c r="H26" s="124">
        <f>K26</f>
        <v>2377.365</v>
      </c>
      <c r="I26" s="125"/>
      <c r="J26" s="125"/>
      <c r="K26" s="125">
        <v>2377.365</v>
      </c>
      <c r="L26" s="129"/>
      <c r="M26" s="80">
        <f t="shared" si="1"/>
        <v>60.71706132656498</v>
      </c>
      <c r="N26" s="130">
        <f>Q26</f>
        <v>2375.125</v>
      </c>
      <c r="O26" s="125"/>
      <c r="P26" s="125"/>
      <c r="Q26" s="125">
        <v>2375.125</v>
      </c>
      <c r="R26" s="129"/>
      <c r="S26" s="82">
        <f t="shared" si="0"/>
        <v>60.65985251875823</v>
      </c>
      <c r="T26" s="41"/>
    </row>
    <row r="27" spans="1:20" s="40" customFormat="1" ht="34.5">
      <c r="A27" s="122" t="s">
        <v>196</v>
      </c>
      <c r="B27" s="291" t="s">
        <v>363</v>
      </c>
      <c r="C27" s="124">
        <f>F27</f>
        <v>398.225</v>
      </c>
      <c r="D27" s="125"/>
      <c r="E27" s="125"/>
      <c r="F27" s="127">
        <v>398.225</v>
      </c>
      <c r="G27" s="128"/>
      <c r="H27" s="124">
        <f>K27</f>
        <v>398.225</v>
      </c>
      <c r="I27" s="125"/>
      <c r="J27" s="125"/>
      <c r="K27" s="125">
        <v>398.225</v>
      </c>
      <c r="L27" s="129"/>
      <c r="M27" s="80">
        <f t="shared" si="1"/>
        <v>100</v>
      </c>
      <c r="N27" s="130">
        <f>Q27</f>
        <v>398.225</v>
      </c>
      <c r="O27" s="125"/>
      <c r="P27" s="125"/>
      <c r="Q27" s="125">
        <v>398.225</v>
      </c>
      <c r="R27" s="129"/>
      <c r="S27" s="82">
        <f t="shared" si="0"/>
        <v>100</v>
      </c>
      <c r="T27" s="41"/>
    </row>
    <row r="28" spans="1:20" s="40" customFormat="1" ht="45.75">
      <c r="A28" s="122" t="s">
        <v>234</v>
      </c>
      <c r="B28" s="131" t="s">
        <v>236</v>
      </c>
      <c r="C28" s="124">
        <f>C29+C30+C31+C32</f>
        <v>47868.083</v>
      </c>
      <c r="D28" s="125">
        <f>D31</f>
        <v>0</v>
      </c>
      <c r="E28" s="125">
        <f>E31</f>
        <v>0</v>
      </c>
      <c r="F28" s="127">
        <f>F29+F30+F31+F32</f>
        <v>47868.083</v>
      </c>
      <c r="G28" s="128"/>
      <c r="H28" s="124">
        <f>H29+H30+H31+H32</f>
        <v>33161.931</v>
      </c>
      <c r="I28" s="125">
        <f>I31</f>
        <v>0</v>
      </c>
      <c r="J28" s="125">
        <f>J31</f>
        <v>0</v>
      </c>
      <c r="K28" s="125">
        <f>K29+K30+K31+K32</f>
        <v>33161.931</v>
      </c>
      <c r="L28" s="129"/>
      <c r="M28" s="80">
        <f t="shared" si="1"/>
        <v>69.27775027046728</v>
      </c>
      <c r="N28" s="130">
        <f>N29+N30+N31+N32</f>
        <v>30946.192</v>
      </c>
      <c r="O28" s="125">
        <f>O31</f>
        <v>0</v>
      </c>
      <c r="P28" s="125">
        <f>P31</f>
        <v>0</v>
      </c>
      <c r="Q28" s="125">
        <f>Q29+Q30+Q31+Q32</f>
        <v>30946.192</v>
      </c>
      <c r="R28" s="129"/>
      <c r="S28" s="82">
        <f t="shared" si="0"/>
        <v>64.64890603619952</v>
      </c>
      <c r="T28" s="41"/>
    </row>
    <row r="29" spans="1:20" s="40" customFormat="1" ht="45.75">
      <c r="A29" s="122" t="s">
        <v>194</v>
      </c>
      <c r="B29" s="123" t="s">
        <v>40</v>
      </c>
      <c r="C29" s="124">
        <f>E29+F29</f>
        <v>43986.413</v>
      </c>
      <c r="D29" s="125"/>
      <c r="E29" s="125"/>
      <c r="F29" s="127">
        <v>43986.413</v>
      </c>
      <c r="G29" s="128"/>
      <c r="H29" s="124">
        <f>J29+K29</f>
        <v>31266.5</v>
      </c>
      <c r="I29" s="125"/>
      <c r="J29" s="125"/>
      <c r="K29" s="125">
        <v>31266.5</v>
      </c>
      <c r="L29" s="129"/>
      <c r="M29" s="80">
        <f t="shared" si="1"/>
        <v>71.08217712592295</v>
      </c>
      <c r="N29" s="130">
        <f>P29+Q29</f>
        <v>29052.606</v>
      </c>
      <c r="O29" s="125"/>
      <c r="P29" s="125"/>
      <c r="Q29" s="125">
        <v>29052.606</v>
      </c>
      <c r="R29" s="129"/>
      <c r="S29" s="82">
        <f t="shared" si="0"/>
        <v>66.04904564507225</v>
      </c>
      <c r="T29" s="41"/>
    </row>
    <row r="30" spans="1:20" s="40" customFormat="1" ht="34.5" hidden="1">
      <c r="A30" s="122" t="s">
        <v>195</v>
      </c>
      <c r="B30" s="123" t="s">
        <v>41</v>
      </c>
      <c r="C30" s="124">
        <f>F30</f>
        <v>0</v>
      </c>
      <c r="D30" s="292"/>
      <c r="E30" s="292"/>
      <c r="F30" s="293">
        <v>0</v>
      </c>
      <c r="G30" s="294"/>
      <c r="H30" s="124">
        <f>K30</f>
        <v>0</v>
      </c>
      <c r="I30" s="292"/>
      <c r="J30" s="292"/>
      <c r="K30" s="295">
        <v>0</v>
      </c>
      <c r="L30" s="296"/>
      <c r="M30" s="80" t="e">
        <f t="shared" si="1"/>
        <v>#DIV/0!</v>
      </c>
      <c r="N30" s="130">
        <f>Q30</f>
        <v>0</v>
      </c>
      <c r="O30" s="292"/>
      <c r="P30" s="292"/>
      <c r="Q30" s="295">
        <v>0</v>
      </c>
      <c r="R30" s="129"/>
      <c r="S30" s="82" t="e">
        <f t="shared" si="0"/>
        <v>#DIV/0!</v>
      </c>
      <c r="T30" s="41"/>
    </row>
    <row r="31" spans="1:20" s="40" customFormat="1" ht="34.5">
      <c r="A31" s="122" t="s">
        <v>195</v>
      </c>
      <c r="B31" s="123" t="s">
        <v>42</v>
      </c>
      <c r="C31" s="124">
        <f>F31+D31+E31</f>
        <v>200</v>
      </c>
      <c r="D31" s="125">
        <v>0</v>
      </c>
      <c r="E31" s="125">
        <v>0</v>
      </c>
      <c r="F31" s="127">
        <v>200</v>
      </c>
      <c r="G31" s="128"/>
      <c r="H31" s="124">
        <f>K31+I31+J31</f>
        <v>133.599</v>
      </c>
      <c r="I31" s="125">
        <v>0</v>
      </c>
      <c r="J31" s="125">
        <v>0</v>
      </c>
      <c r="K31" s="125">
        <v>133.599</v>
      </c>
      <c r="L31" s="129"/>
      <c r="M31" s="80">
        <f t="shared" si="1"/>
        <v>66.7995</v>
      </c>
      <c r="N31" s="130">
        <f>Q31+O31+P31</f>
        <v>133.599</v>
      </c>
      <c r="O31" s="125">
        <v>0</v>
      </c>
      <c r="P31" s="125">
        <v>0</v>
      </c>
      <c r="Q31" s="125">
        <v>133.599</v>
      </c>
      <c r="R31" s="129"/>
      <c r="S31" s="82">
        <f t="shared" si="0"/>
        <v>66.7995</v>
      </c>
      <c r="T31" s="41"/>
    </row>
    <row r="32" spans="1:20" s="40" customFormat="1" ht="69">
      <c r="A32" s="122" t="s">
        <v>196</v>
      </c>
      <c r="B32" s="123" t="s">
        <v>43</v>
      </c>
      <c r="C32" s="124">
        <f>E32+F32+D32</f>
        <v>3681.67</v>
      </c>
      <c r="D32" s="125"/>
      <c r="E32" s="125"/>
      <c r="F32" s="127">
        <v>3681.67</v>
      </c>
      <c r="G32" s="128"/>
      <c r="H32" s="124">
        <f>J32+K32+I32</f>
        <v>1761.832</v>
      </c>
      <c r="I32" s="125"/>
      <c r="J32" s="125"/>
      <c r="K32" s="125">
        <v>1761.832</v>
      </c>
      <c r="L32" s="129"/>
      <c r="M32" s="80">
        <f t="shared" si="1"/>
        <v>47.85415314245981</v>
      </c>
      <c r="N32" s="130">
        <f>P32+Q32+O32</f>
        <v>1759.987</v>
      </c>
      <c r="O32" s="125"/>
      <c r="P32" s="125"/>
      <c r="Q32" s="125">
        <v>1759.987</v>
      </c>
      <c r="R32" s="129"/>
      <c r="S32" s="82">
        <f t="shared" si="0"/>
        <v>47.80404001444997</v>
      </c>
      <c r="T32" s="41"/>
    </row>
    <row r="33" spans="1:21" s="40" customFormat="1" ht="57">
      <c r="A33" s="122" t="s">
        <v>2</v>
      </c>
      <c r="B33" s="131" t="s">
        <v>220</v>
      </c>
      <c r="C33" s="132">
        <f>C34+C35+C36</f>
        <v>116590.049</v>
      </c>
      <c r="D33" s="133"/>
      <c r="E33" s="133"/>
      <c r="F33" s="134">
        <f>F34+F35+F36</f>
        <v>116590.049</v>
      </c>
      <c r="G33" s="135"/>
      <c r="H33" s="132">
        <f>H34+H35+H36</f>
        <v>85565.416</v>
      </c>
      <c r="I33" s="133"/>
      <c r="J33" s="133"/>
      <c r="K33" s="133">
        <f>K34+K35+K36</f>
        <v>85565.416</v>
      </c>
      <c r="L33" s="136"/>
      <c r="M33" s="80">
        <f t="shared" si="1"/>
        <v>73.38998202153599</v>
      </c>
      <c r="N33" s="137">
        <f>N34+N35+N36</f>
        <v>84642.373</v>
      </c>
      <c r="O33" s="133"/>
      <c r="P33" s="133"/>
      <c r="Q33" s="133">
        <f>Q34+Q35+Q36</f>
        <v>84642.373</v>
      </c>
      <c r="R33" s="129"/>
      <c r="S33" s="82">
        <f t="shared" si="0"/>
        <v>72.59828237999969</v>
      </c>
      <c r="T33" s="43" t="e">
        <f>J33/E33</f>
        <v>#DIV/0!</v>
      </c>
      <c r="U33" s="43">
        <f>K33/F33</f>
        <v>0.7338998202153598</v>
      </c>
    </row>
    <row r="34" spans="1:20" s="40" customFormat="1" ht="91.5">
      <c r="A34" s="122" t="s">
        <v>194</v>
      </c>
      <c r="B34" s="291" t="s">
        <v>30</v>
      </c>
      <c r="C34" s="124">
        <f>F34+E34</f>
        <v>102883.791</v>
      </c>
      <c r="D34" s="125"/>
      <c r="E34" s="125"/>
      <c r="F34" s="127">
        <v>102883.791</v>
      </c>
      <c r="G34" s="128"/>
      <c r="H34" s="124">
        <f>K34+J34</f>
        <v>76366.737</v>
      </c>
      <c r="I34" s="125"/>
      <c r="J34" s="125"/>
      <c r="K34" s="125">
        <v>76366.737</v>
      </c>
      <c r="L34" s="129"/>
      <c r="M34" s="80">
        <f t="shared" si="1"/>
        <v>74.22620828581248</v>
      </c>
      <c r="N34" s="130">
        <f>Q34+P34</f>
        <v>75443.695</v>
      </c>
      <c r="O34" s="125"/>
      <c r="P34" s="125"/>
      <c r="Q34" s="125">
        <v>75443.695</v>
      </c>
      <c r="R34" s="129"/>
      <c r="S34" s="82">
        <f t="shared" si="0"/>
        <v>73.32903877929616</v>
      </c>
      <c r="T34" s="41"/>
    </row>
    <row r="35" spans="1:20" s="40" customFormat="1" ht="80.25">
      <c r="A35" s="122" t="s">
        <v>195</v>
      </c>
      <c r="B35" s="291" t="s">
        <v>329</v>
      </c>
      <c r="C35" s="124">
        <f>F35</f>
        <v>129.857</v>
      </c>
      <c r="D35" s="125"/>
      <c r="E35" s="125"/>
      <c r="F35" s="127">
        <v>129.857</v>
      </c>
      <c r="G35" s="128"/>
      <c r="H35" s="124">
        <f>K35</f>
        <v>129.857</v>
      </c>
      <c r="I35" s="125"/>
      <c r="J35" s="125"/>
      <c r="K35" s="125">
        <v>129.857</v>
      </c>
      <c r="L35" s="129"/>
      <c r="M35" s="80">
        <f t="shared" si="1"/>
        <v>100</v>
      </c>
      <c r="N35" s="130">
        <f>Q35</f>
        <v>129.857</v>
      </c>
      <c r="O35" s="125"/>
      <c r="P35" s="125"/>
      <c r="Q35" s="125">
        <v>129.857</v>
      </c>
      <c r="R35" s="129"/>
      <c r="S35" s="82">
        <f t="shared" si="0"/>
        <v>100</v>
      </c>
      <c r="T35" s="41"/>
    </row>
    <row r="36" spans="1:20" s="40" customFormat="1" ht="120.75" customHeight="1">
      <c r="A36" s="122" t="s">
        <v>196</v>
      </c>
      <c r="B36" s="291" t="s">
        <v>44</v>
      </c>
      <c r="C36" s="124">
        <f>F36</f>
        <v>13576.401</v>
      </c>
      <c r="D36" s="125"/>
      <c r="E36" s="125"/>
      <c r="F36" s="127">
        <v>13576.401</v>
      </c>
      <c r="G36" s="128"/>
      <c r="H36" s="124">
        <f>K36</f>
        <v>9068.822</v>
      </c>
      <c r="I36" s="125"/>
      <c r="J36" s="125"/>
      <c r="K36" s="125">
        <v>9068.822</v>
      </c>
      <c r="L36" s="129"/>
      <c r="M36" s="80">
        <f t="shared" si="1"/>
        <v>66.79842470769684</v>
      </c>
      <c r="N36" s="130">
        <f>Q36</f>
        <v>9068.821</v>
      </c>
      <c r="O36" s="125"/>
      <c r="P36" s="125"/>
      <c r="Q36" s="125">
        <v>9068.821</v>
      </c>
      <c r="R36" s="129"/>
      <c r="S36" s="82">
        <f t="shared" si="0"/>
        <v>66.7984173419745</v>
      </c>
      <c r="T36" s="41"/>
    </row>
    <row r="37" spans="1:20" s="40" customFormat="1" ht="80.25">
      <c r="A37" s="122" t="s">
        <v>12</v>
      </c>
      <c r="B37" s="131" t="s">
        <v>230</v>
      </c>
      <c r="C37" s="132">
        <f>C38+C39+C40</f>
        <v>68562.63500000001</v>
      </c>
      <c r="D37" s="133"/>
      <c r="E37" s="133"/>
      <c r="F37" s="134">
        <f>F38+F39+F40</f>
        <v>68562.63500000001</v>
      </c>
      <c r="G37" s="135"/>
      <c r="H37" s="132">
        <f>H38+H39+H40</f>
        <v>45540.693</v>
      </c>
      <c r="I37" s="133"/>
      <c r="J37" s="133"/>
      <c r="K37" s="133">
        <f>K38+K39+K40</f>
        <v>45540.693</v>
      </c>
      <c r="L37" s="136"/>
      <c r="M37" s="80">
        <f t="shared" si="1"/>
        <v>66.42202855826646</v>
      </c>
      <c r="N37" s="137">
        <f>N38+N39+N40</f>
        <v>44793.033</v>
      </c>
      <c r="O37" s="133"/>
      <c r="P37" s="133"/>
      <c r="Q37" s="133">
        <f>Q38+Q39+Q40</f>
        <v>44793.033</v>
      </c>
      <c r="R37" s="129"/>
      <c r="S37" s="82">
        <f t="shared" si="0"/>
        <v>65.33155121590644</v>
      </c>
      <c r="T37" s="41"/>
    </row>
    <row r="38" spans="1:20" s="40" customFormat="1" ht="91.5">
      <c r="A38" s="122" t="s">
        <v>194</v>
      </c>
      <c r="B38" s="123" t="s">
        <v>45</v>
      </c>
      <c r="C38" s="124">
        <f>F38+E38</f>
        <v>61436.41</v>
      </c>
      <c r="D38" s="125"/>
      <c r="E38" s="125"/>
      <c r="F38" s="127">
        <v>61436.41</v>
      </c>
      <c r="G38" s="128"/>
      <c r="H38" s="124">
        <f>K38+J38</f>
        <v>41391.783</v>
      </c>
      <c r="I38" s="125"/>
      <c r="J38" s="125"/>
      <c r="K38" s="125">
        <v>41391.783</v>
      </c>
      <c r="L38" s="129"/>
      <c r="M38" s="80">
        <f t="shared" si="1"/>
        <v>67.37337516954523</v>
      </c>
      <c r="N38" s="130">
        <f>Q38+P38</f>
        <v>40692.533</v>
      </c>
      <c r="O38" s="125"/>
      <c r="P38" s="125"/>
      <c r="Q38" s="125">
        <v>40692.533</v>
      </c>
      <c r="R38" s="129"/>
      <c r="S38" s="82">
        <f t="shared" si="0"/>
        <v>66.23520645167906</v>
      </c>
      <c r="T38" s="41"/>
    </row>
    <row r="39" spans="1:20" s="40" customFormat="1" ht="103.5">
      <c r="A39" s="122" t="s">
        <v>195</v>
      </c>
      <c r="B39" s="291" t="s">
        <v>330</v>
      </c>
      <c r="C39" s="124">
        <f>F39</f>
        <v>169.394</v>
      </c>
      <c r="D39" s="125"/>
      <c r="E39" s="125"/>
      <c r="F39" s="127">
        <v>169.394</v>
      </c>
      <c r="G39" s="128"/>
      <c r="H39" s="124">
        <f>K39</f>
        <v>0</v>
      </c>
      <c r="I39" s="125"/>
      <c r="J39" s="125"/>
      <c r="K39" s="125">
        <v>0</v>
      </c>
      <c r="L39" s="129"/>
      <c r="M39" s="80">
        <f t="shared" si="1"/>
        <v>0</v>
      </c>
      <c r="N39" s="130">
        <f>Q39</f>
        <v>0</v>
      </c>
      <c r="O39" s="125"/>
      <c r="P39" s="125"/>
      <c r="Q39" s="125">
        <v>0</v>
      </c>
      <c r="R39" s="129"/>
      <c r="S39" s="82">
        <f t="shared" si="0"/>
        <v>0</v>
      </c>
      <c r="T39" s="41"/>
    </row>
    <row r="40" spans="1:20" s="40" customFormat="1" ht="138" customHeight="1">
      <c r="A40" s="122" t="s">
        <v>196</v>
      </c>
      <c r="B40" s="291" t="s">
        <v>31</v>
      </c>
      <c r="C40" s="124">
        <f>F40</f>
        <v>6956.831</v>
      </c>
      <c r="D40" s="125"/>
      <c r="E40" s="125"/>
      <c r="F40" s="127">
        <v>6956.831</v>
      </c>
      <c r="G40" s="128"/>
      <c r="H40" s="124">
        <f>K40</f>
        <v>4148.91</v>
      </c>
      <c r="I40" s="125"/>
      <c r="J40" s="125"/>
      <c r="K40" s="125">
        <v>4148.91</v>
      </c>
      <c r="L40" s="129"/>
      <c r="M40" s="80">
        <f t="shared" si="1"/>
        <v>59.63792997127572</v>
      </c>
      <c r="N40" s="130">
        <f>Q40</f>
        <v>4100.5</v>
      </c>
      <c r="O40" s="125"/>
      <c r="P40" s="125"/>
      <c r="Q40" s="125">
        <v>4100.5</v>
      </c>
      <c r="R40" s="129"/>
      <c r="S40" s="82">
        <f t="shared" si="0"/>
        <v>58.942067156726964</v>
      </c>
      <c r="T40" s="41"/>
    </row>
    <row r="41" spans="1:20" s="40" customFormat="1" ht="42.75" customHeight="1">
      <c r="A41" s="122" t="s">
        <v>13</v>
      </c>
      <c r="B41" s="131" t="s">
        <v>222</v>
      </c>
      <c r="C41" s="132">
        <f>C42+C43+C44+C45</f>
        <v>1592.786</v>
      </c>
      <c r="D41" s="133"/>
      <c r="E41" s="133"/>
      <c r="F41" s="134">
        <f>F42+F43+F44+F45</f>
        <v>1592.786</v>
      </c>
      <c r="G41" s="135"/>
      <c r="H41" s="132">
        <f>H42+H43+H44+H45</f>
        <v>881.9</v>
      </c>
      <c r="I41" s="133"/>
      <c r="J41" s="133"/>
      <c r="K41" s="133">
        <f>K42+K43+K44+K45</f>
        <v>881.9</v>
      </c>
      <c r="L41" s="136"/>
      <c r="M41" s="80">
        <f t="shared" si="1"/>
        <v>55.36839223850536</v>
      </c>
      <c r="N41" s="137">
        <f>N42+N43+N44+N45</f>
        <v>805.075</v>
      </c>
      <c r="O41" s="133"/>
      <c r="P41" s="133"/>
      <c r="Q41" s="133">
        <f>Q42+Q43+Q44+Q45</f>
        <v>805.075</v>
      </c>
      <c r="R41" s="129"/>
      <c r="S41" s="82">
        <f t="shared" si="0"/>
        <v>50.54508264135923</v>
      </c>
      <c r="T41" s="41"/>
    </row>
    <row r="42" spans="1:20" s="40" customFormat="1" ht="74.25" customHeight="1">
      <c r="A42" s="122" t="s">
        <v>194</v>
      </c>
      <c r="B42" s="291" t="s">
        <v>46</v>
      </c>
      <c r="C42" s="124">
        <f>F42+E42</f>
        <v>944.988</v>
      </c>
      <c r="D42" s="125"/>
      <c r="E42" s="125"/>
      <c r="F42" s="127">
        <v>944.988</v>
      </c>
      <c r="G42" s="128"/>
      <c r="H42" s="124">
        <f>K42+J42</f>
        <v>651.601</v>
      </c>
      <c r="I42" s="125"/>
      <c r="J42" s="125"/>
      <c r="K42" s="125">
        <v>651.601</v>
      </c>
      <c r="L42" s="129"/>
      <c r="M42" s="80">
        <f t="shared" si="1"/>
        <v>68.95336237073909</v>
      </c>
      <c r="N42" s="130">
        <f>Q42+P42</f>
        <v>588.543</v>
      </c>
      <c r="O42" s="125"/>
      <c r="P42" s="125"/>
      <c r="Q42" s="125">
        <v>588.543</v>
      </c>
      <c r="R42" s="129"/>
      <c r="S42" s="82">
        <f t="shared" si="0"/>
        <v>62.280473402836854</v>
      </c>
      <c r="T42" s="41"/>
    </row>
    <row r="43" spans="1:20" s="40" customFormat="1" ht="96.75" customHeight="1" hidden="1">
      <c r="A43" s="122" t="s">
        <v>195</v>
      </c>
      <c r="B43" s="291" t="s">
        <v>47</v>
      </c>
      <c r="C43" s="124">
        <f>F43</f>
        <v>0</v>
      </c>
      <c r="D43" s="125"/>
      <c r="E43" s="125"/>
      <c r="F43" s="127">
        <v>0</v>
      </c>
      <c r="G43" s="128"/>
      <c r="H43" s="124">
        <f>K43</f>
        <v>0</v>
      </c>
      <c r="I43" s="125"/>
      <c r="J43" s="125"/>
      <c r="K43" s="125">
        <v>0</v>
      </c>
      <c r="L43" s="129"/>
      <c r="M43" s="80" t="e">
        <f t="shared" si="1"/>
        <v>#DIV/0!</v>
      </c>
      <c r="N43" s="130">
        <f>Q43</f>
        <v>0</v>
      </c>
      <c r="O43" s="125"/>
      <c r="P43" s="125"/>
      <c r="Q43" s="125">
        <v>0</v>
      </c>
      <c r="R43" s="129"/>
      <c r="S43" s="82" t="e">
        <f t="shared" si="0"/>
        <v>#DIV/0!</v>
      </c>
      <c r="T43" s="41"/>
    </row>
    <row r="44" spans="1:20" s="40" customFormat="1" ht="96.75" customHeight="1">
      <c r="A44" s="122" t="s">
        <v>195</v>
      </c>
      <c r="B44" s="291" t="s">
        <v>48</v>
      </c>
      <c r="C44" s="124">
        <f>F44</f>
        <v>639.698</v>
      </c>
      <c r="D44" s="125"/>
      <c r="E44" s="125"/>
      <c r="F44" s="127">
        <v>639.698</v>
      </c>
      <c r="G44" s="128"/>
      <c r="H44" s="124">
        <f>K44</f>
        <v>222.199</v>
      </c>
      <c r="I44" s="125"/>
      <c r="J44" s="125"/>
      <c r="K44" s="125">
        <v>222.199</v>
      </c>
      <c r="L44" s="129"/>
      <c r="M44" s="80">
        <f t="shared" si="1"/>
        <v>34.73498432072635</v>
      </c>
      <c r="N44" s="130">
        <f>Q44</f>
        <v>208.432</v>
      </c>
      <c r="O44" s="125"/>
      <c r="P44" s="125"/>
      <c r="Q44" s="125">
        <v>208.432</v>
      </c>
      <c r="R44" s="129"/>
      <c r="S44" s="82">
        <f t="shared" si="0"/>
        <v>32.58287504416146</v>
      </c>
      <c r="T44" s="41"/>
    </row>
    <row r="45" spans="1:20" s="40" customFormat="1" ht="26.25" customHeight="1">
      <c r="A45" s="122" t="s">
        <v>196</v>
      </c>
      <c r="B45" s="291" t="s">
        <v>366</v>
      </c>
      <c r="C45" s="124">
        <f>F45</f>
        <v>8.1</v>
      </c>
      <c r="D45" s="125"/>
      <c r="E45" s="125"/>
      <c r="F45" s="127">
        <v>8.1</v>
      </c>
      <c r="G45" s="128"/>
      <c r="H45" s="124">
        <f>K45</f>
        <v>8.1</v>
      </c>
      <c r="I45" s="125"/>
      <c r="J45" s="125"/>
      <c r="K45" s="125">
        <v>8.1</v>
      </c>
      <c r="L45" s="129"/>
      <c r="M45" s="80">
        <f t="shared" si="1"/>
        <v>100</v>
      </c>
      <c r="N45" s="130">
        <f>Q45</f>
        <v>8.1</v>
      </c>
      <c r="O45" s="125"/>
      <c r="P45" s="125"/>
      <c r="Q45" s="125">
        <v>8.1</v>
      </c>
      <c r="R45" s="129"/>
      <c r="S45" s="82">
        <f t="shared" si="0"/>
        <v>100</v>
      </c>
      <c r="T45" s="41"/>
    </row>
    <row r="46" spans="1:20" s="40" customFormat="1" ht="72.75" customHeight="1">
      <c r="A46" s="297" t="s">
        <v>331</v>
      </c>
      <c r="B46" s="298" t="s">
        <v>343</v>
      </c>
      <c r="C46" s="124">
        <f>E46</f>
        <v>413.4</v>
      </c>
      <c r="D46" s="125"/>
      <c r="E46" s="125">
        <f>E47+E48</f>
        <v>413.4</v>
      </c>
      <c r="F46" s="127">
        <f>F47</f>
        <v>0</v>
      </c>
      <c r="G46" s="128"/>
      <c r="H46" s="124">
        <f>J46</f>
        <v>320.067</v>
      </c>
      <c r="I46" s="125"/>
      <c r="J46" s="125">
        <f>J47+J48</f>
        <v>320.067</v>
      </c>
      <c r="K46" s="125">
        <f>K47</f>
        <v>0</v>
      </c>
      <c r="L46" s="129"/>
      <c r="M46" s="80">
        <f t="shared" si="1"/>
        <v>77.42307692307693</v>
      </c>
      <c r="N46" s="130">
        <f>P46</f>
        <v>320.067</v>
      </c>
      <c r="O46" s="125"/>
      <c r="P46" s="125">
        <f>P47+P48</f>
        <v>320.067</v>
      </c>
      <c r="Q46" s="125">
        <f>Q47</f>
        <v>0</v>
      </c>
      <c r="R46" s="129"/>
      <c r="S46" s="82">
        <f t="shared" si="0"/>
        <v>77.42307692307693</v>
      </c>
      <c r="T46" s="41"/>
    </row>
    <row r="47" spans="1:20" s="40" customFormat="1" ht="71.25" customHeight="1">
      <c r="A47" s="122" t="s">
        <v>194</v>
      </c>
      <c r="B47" s="291" t="s">
        <v>344</v>
      </c>
      <c r="C47" s="124">
        <f>E47</f>
        <v>242.064</v>
      </c>
      <c r="D47" s="125"/>
      <c r="E47" s="125">
        <v>242.064</v>
      </c>
      <c r="F47" s="127"/>
      <c r="G47" s="128"/>
      <c r="H47" s="124">
        <f>J47</f>
        <v>191.565</v>
      </c>
      <c r="I47" s="125"/>
      <c r="J47" s="79">
        <v>191.565</v>
      </c>
      <c r="K47" s="125"/>
      <c r="L47" s="129"/>
      <c r="M47" s="80">
        <f t="shared" si="1"/>
        <v>79.13816180844735</v>
      </c>
      <c r="N47" s="130">
        <f>P47</f>
        <v>191.565</v>
      </c>
      <c r="O47" s="125"/>
      <c r="P47" s="125">
        <v>191.565</v>
      </c>
      <c r="Q47" s="125"/>
      <c r="R47" s="129"/>
      <c r="S47" s="82">
        <f t="shared" si="0"/>
        <v>79.13816180844735</v>
      </c>
      <c r="T47" s="41"/>
    </row>
    <row r="48" spans="1:20" s="40" customFormat="1" ht="79.5" customHeight="1" thickBot="1">
      <c r="A48" s="122" t="s">
        <v>195</v>
      </c>
      <c r="B48" s="291" t="s">
        <v>345</v>
      </c>
      <c r="C48" s="299">
        <f>E48</f>
        <v>171.336</v>
      </c>
      <c r="D48" s="300"/>
      <c r="E48" s="300">
        <v>171.336</v>
      </c>
      <c r="F48" s="301"/>
      <c r="G48" s="128"/>
      <c r="H48" s="124">
        <f>J48</f>
        <v>128.502</v>
      </c>
      <c r="I48" s="125"/>
      <c r="J48" s="125">
        <v>128.502</v>
      </c>
      <c r="K48" s="125"/>
      <c r="L48" s="129"/>
      <c r="M48" s="80">
        <f t="shared" si="1"/>
        <v>75</v>
      </c>
      <c r="N48" s="130">
        <f>P48</f>
        <v>128.502</v>
      </c>
      <c r="O48" s="125"/>
      <c r="P48" s="125">
        <v>128.502</v>
      </c>
      <c r="Q48" s="125"/>
      <c r="R48" s="129"/>
      <c r="S48" s="82">
        <f t="shared" si="0"/>
        <v>75</v>
      </c>
      <c r="T48" s="41"/>
    </row>
    <row r="49" spans="1:20" s="40" customFormat="1" ht="39" customHeight="1" hidden="1">
      <c r="A49" s="122" t="s">
        <v>351</v>
      </c>
      <c r="B49" s="302" t="s">
        <v>352</v>
      </c>
      <c r="C49" s="222">
        <f>F49</f>
        <v>0</v>
      </c>
      <c r="D49" s="222"/>
      <c r="E49" s="222"/>
      <c r="F49" s="303">
        <f>F50</f>
        <v>0</v>
      </c>
      <c r="G49" s="128"/>
      <c r="H49" s="124">
        <f>K49</f>
        <v>0</v>
      </c>
      <c r="I49" s="125"/>
      <c r="J49" s="125"/>
      <c r="K49" s="125">
        <f>K50</f>
        <v>0</v>
      </c>
      <c r="L49" s="129"/>
      <c r="M49" s="91" t="e">
        <f t="shared" si="1"/>
        <v>#DIV/0!</v>
      </c>
      <c r="N49" s="130">
        <f>Q49</f>
        <v>0</v>
      </c>
      <c r="O49" s="125"/>
      <c r="P49" s="125"/>
      <c r="Q49" s="125">
        <f>Q50</f>
        <v>0</v>
      </c>
      <c r="R49" s="129"/>
      <c r="S49" s="93" t="e">
        <f t="shared" si="0"/>
        <v>#DIV/0!</v>
      </c>
      <c r="T49" s="41"/>
    </row>
    <row r="50" spans="1:20" s="40" customFormat="1" ht="39" customHeight="1" hidden="1">
      <c r="A50" s="138" t="s">
        <v>194</v>
      </c>
      <c r="B50" s="304" t="s">
        <v>353</v>
      </c>
      <c r="C50" s="141">
        <f>F50</f>
        <v>0</v>
      </c>
      <c r="D50" s="141"/>
      <c r="E50" s="141"/>
      <c r="F50" s="142">
        <v>0</v>
      </c>
      <c r="G50" s="143"/>
      <c r="H50" s="140">
        <f>K50</f>
        <v>0</v>
      </c>
      <c r="I50" s="141"/>
      <c r="J50" s="141"/>
      <c r="K50" s="141">
        <v>0</v>
      </c>
      <c r="L50" s="144"/>
      <c r="M50" s="91" t="e">
        <f t="shared" si="1"/>
        <v>#DIV/0!</v>
      </c>
      <c r="N50" s="145">
        <f>Q50</f>
        <v>0</v>
      </c>
      <c r="O50" s="141"/>
      <c r="P50" s="141"/>
      <c r="Q50" s="141">
        <v>0</v>
      </c>
      <c r="R50" s="144"/>
      <c r="S50" s="93" t="e">
        <f t="shared" si="0"/>
        <v>#DIV/0!</v>
      </c>
      <c r="T50" s="41"/>
    </row>
    <row r="51" spans="1:22" s="40" customFormat="1" ht="162" customHeight="1" thickBot="1">
      <c r="A51" s="180" t="s">
        <v>199</v>
      </c>
      <c r="B51" s="214" t="s">
        <v>249</v>
      </c>
      <c r="C51" s="215">
        <f>C52+C53+C54+C55+C56+C57</f>
        <v>1715653.735</v>
      </c>
      <c r="D51" s="216"/>
      <c r="E51" s="216">
        <f>E52+E53+E54+E55</f>
        <v>1027000.87</v>
      </c>
      <c r="F51" s="217">
        <f>F52+F53+F54+F55+F56+F57</f>
        <v>688652.8649999999</v>
      </c>
      <c r="G51" s="218"/>
      <c r="H51" s="215">
        <f>H52+H53+H54+H55+H56+H57</f>
        <v>1118287.4810000004</v>
      </c>
      <c r="I51" s="216"/>
      <c r="J51" s="216">
        <f>J52+J53+J54+J55</f>
        <v>690102.546</v>
      </c>
      <c r="K51" s="216">
        <f>K52+K53+K54+K55+K56+K57</f>
        <v>428184.935</v>
      </c>
      <c r="L51" s="219"/>
      <c r="M51" s="59">
        <f t="shared" si="1"/>
        <v>65.18142083023533</v>
      </c>
      <c r="N51" s="215">
        <f>N52+N53+N54+N55+N56+N57</f>
        <v>1118287.4810000004</v>
      </c>
      <c r="O51" s="216"/>
      <c r="P51" s="216">
        <f>P52+P53+P54+P55</f>
        <v>690102.546</v>
      </c>
      <c r="Q51" s="216">
        <f>Q52+Q53+Q54+Q55+Q56+Q57</f>
        <v>428184.935</v>
      </c>
      <c r="R51" s="219"/>
      <c r="S51" s="62">
        <f t="shared" si="0"/>
        <v>65.18142083023533</v>
      </c>
      <c r="T51" s="41"/>
      <c r="U51" s="43">
        <f aca="true" t="shared" si="2" ref="U51:V55">J51/E51</f>
        <v>0.6719590665974801</v>
      </c>
      <c r="V51" s="43">
        <f t="shared" si="2"/>
        <v>0.6217718051604999</v>
      </c>
    </row>
    <row r="52" spans="1:22" s="40" customFormat="1" ht="211.5" customHeight="1">
      <c r="A52" s="115" t="s">
        <v>16</v>
      </c>
      <c r="B52" s="220" t="s">
        <v>269</v>
      </c>
      <c r="C52" s="221">
        <f aca="true" t="shared" si="3" ref="C52:C57">E52+F52</f>
        <v>1658276.943</v>
      </c>
      <c r="D52" s="222"/>
      <c r="E52" s="222">
        <v>992190.87</v>
      </c>
      <c r="F52" s="223">
        <v>666086.073</v>
      </c>
      <c r="G52" s="224"/>
      <c r="H52" s="221">
        <f>J52+K52</f>
        <v>1081695.144</v>
      </c>
      <c r="I52" s="222"/>
      <c r="J52" s="222">
        <v>665397.961</v>
      </c>
      <c r="K52" s="222">
        <v>416297.183</v>
      </c>
      <c r="L52" s="183"/>
      <c r="M52" s="70">
        <f t="shared" si="1"/>
        <v>65.2300659769832</v>
      </c>
      <c r="N52" s="221">
        <f>P52+Q52</f>
        <v>1081695.144</v>
      </c>
      <c r="O52" s="222"/>
      <c r="P52" s="222">
        <v>665397.961</v>
      </c>
      <c r="Q52" s="222">
        <v>416297.183</v>
      </c>
      <c r="R52" s="183"/>
      <c r="S52" s="72">
        <f t="shared" si="0"/>
        <v>65.2300659769832</v>
      </c>
      <c r="T52" s="41"/>
      <c r="U52" s="43">
        <f t="shared" si="2"/>
        <v>0.6706350371879556</v>
      </c>
      <c r="V52" s="43">
        <f t="shared" si="2"/>
        <v>0.624990072416662</v>
      </c>
    </row>
    <row r="53" spans="1:22" s="40" customFormat="1" ht="186" customHeight="1">
      <c r="A53" s="122" t="s">
        <v>17</v>
      </c>
      <c r="B53" s="131" t="s">
        <v>266</v>
      </c>
      <c r="C53" s="124">
        <f t="shared" si="3"/>
        <v>29261.7</v>
      </c>
      <c r="D53" s="125"/>
      <c r="E53" s="125">
        <v>29261.7</v>
      </c>
      <c r="F53" s="127">
        <v>0</v>
      </c>
      <c r="G53" s="128"/>
      <c r="H53" s="124">
        <f>J53+K53</f>
        <v>20716.495</v>
      </c>
      <c r="I53" s="125"/>
      <c r="J53" s="125">
        <v>20716.495</v>
      </c>
      <c r="K53" s="125">
        <v>0</v>
      </c>
      <c r="L53" s="129"/>
      <c r="M53" s="80">
        <f t="shared" si="1"/>
        <v>70.79730500962008</v>
      </c>
      <c r="N53" s="124">
        <f>P53+Q53</f>
        <v>20716.495</v>
      </c>
      <c r="O53" s="125"/>
      <c r="P53" s="125">
        <v>20716.495</v>
      </c>
      <c r="Q53" s="125">
        <v>0</v>
      </c>
      <c r="R53" s="129"/>
      <c r="S53" s="82">
        <f t="shared" si="0"/>
        <v>70.79730500962008</v>
      </c>
      <c r="T53" s="41"/>
      <c r="U53" s="43">
        <f t="shared" si="2"/>
        <v>0.7079730500962008</v>
      </c>
      <c r="V53" s="43" t="e">
        <f t="shared" si="2"/>
        <v>#DIV/0!</v>
      </c>
    </row>
    <row r="54" spans="1:22" s="40" customFormat="1" ht="102" customHeight="1">
      <c r="A54" s="122" t="s">
        <v>191</v>
      </c>
      <c r="B54" s="131" t="s">
        <v>267</v>
      </c>
      <c r="C54" s="124">
        <f t="shared" si="3"/>
        <v>5548.3</v>
      </c>
      <c r="D54" s="125"/>
      <c r="E54" s="125">
        <v>5548.3</v>
      </c>
      <c r="F54" s="127">
        <v>0</v>
      </c>
      <c r="G54" s="128"/>
      <c r="H54" s="124">
        <f>J54+K54</f>
        <v>3988.09</v>
      </c>
      <c r="I54" s="125"/>
      <c r="J54" s="125">
        <v>3988.09</v>
      </c>
      <c r="K54" s="125">
        <v>0</v>
      </c>
      <c r="L54" s="129"/>
      <c r="M54" s="80">
        <f t="shared" si="1"/>
        <v>71.87949461997368</v>
      </c>
      <c r="N54" s="124">
        <f>P54+Q54</f>
        <v>3988.09</v>
      </c>
      <c r="O54" s="125"/>
      <c r="P54" s="125">
        <v>3988.09</v>
      </c>
      <c r="Q54" s="125">
        <v>0</v>
      </c>
      <c r="R54" s="129"/>
      <c r="S54" s="82">
        <f t="shared" si="0"/>
        <v>71.87949461997368</v>
      </c>
      <c r="T54" s="41"/>
      <c r="U54" s="43">
        <f t="shared" si="2"/>
        <v>0.7187949461997368</v>
      </c>
      <c r="V54" s="43" t="e">
        <f t="shared" si="2"/>
        <v>#DIV/0!</v>
      </c>
    </row>
    <row r="55" spans="1:22" s="40" customFormat="1" ht="61.5" customHeight="1">
      <c r="A55" s="122" t="s">
        <v>10</v>
      </c>
      <c r="B55" s="131" t="s">
        <v>268</v>
      </c>
      <c r="C55" s="124">
        <f t="shared" si="3"/>
        <v>2077.999</v>
      </c>
      <c r="D55" s="125"/>
      <c r="E55" s="125">
        <v>0</v>
      </c>
      <c r="F55" s="127">
        <v>2077.999</v>
      </c>
      <c r="G55" s="128"/>
      <c r="H55" s="124">
        <f>J55+K55</f>
        <v>1443.273</v>
      </c>
      <c r="I55" s="125"/>
      <c r="J55" s="125">
        <v>0</v>
      </c>
      <c r="K55" s="125">
        <v>1443.273</v>
      </c>
      <c r="L55" s="129"/>
      <c r="M55" s="80">
        <f t="shared" si="1"/>
        <v>69.45494198986621</v>
      </c>
      <c r="N55" s="124">
        <f>P55+Q55</f>
        <v>1443.273</v>
      </c>
      <c r="O55" s="125"/>
      <c r="P55" s="125">
        <v>0</v>
      </c>
      <c r="Q55" s="125">
        <v>1443.273</v>
      </c>
      <c r="R55" s="129"/>
      <c r="S55" s="82">
        <f t="shared" si="0"/>
        <v>69.45494198986621</v>
      </c>
      <c r="T55" s="41"/>
      <c r="U55" s="43" t="e">
        <f t="shared" si="2"/>
        <v>#DIV/0!</v>
      </c>
      <c r="V55" s="43">
        <f>K55/F55</f>
        <v>0.6945494198986621</v>
      </c>
    </row>
    <row r="56" spans="1:22" s="40" customFormat="1" ht="39" customHeight="1">
      <c r="A56" s="138" t="s">
        <v>361</v>
      </c>
      <c r="B56" s="225" t="s">
        <v>362</v>
      </c>
      <c r="C56" s="140">
        <f t="shared" si="3"/>
        <v>20288.793</v>
      </c>
      <c r="D56" s="141"/>
      <c r="E56" s="141"/>
      <c r="F56" s="142">
        <v>20288.793</v>
      </c>
      <c r="G56" s="143"/>
      <c r="H56" s="140">
        <f>J56+K56</f>
        <v>10244.479</v>
      </c>
      <c r="I56" s="141"/>
      <c r="J56" s="141">
        <v>0</v>
      </c>
      <c r="K56" s="141">
        <v>10244.479</v>
      </c>
      <c r="L56" s="144"/>
      <c r="M56" s="91">
        <f>H56/C56*100</f>
        <v>50.49328957124259</v>
      </c>
      <c r="N56" s="140">
        <f>P56+Q56</f>
        <v>10244.479</v>
      </c>
      <c r="O56" s="141"/>
      <c r="P56" s="141">
        <v>0</v>
      </c>
      <c r="Q56" s="141">
        <v>10244.479</v>
      </c>
      <c r="R56" s="144"/>
      <c r="S56" s="93">
        <f>N56/C56*100</f>
        <v>50.49328957124259</v>
      </c>
      <c r="T56" s="41"/>
      <c r="U56" s="43"/>
      <c r="V56" s="43"/>
    </row>
    <row r="57" spans="1:22" s="40" customFormat="1" ht="39" customHeight="1">
      <c r="A57" s="122" t="s">
        <v>368</v>
      </c>
      <c r="B57" s="131" t="s">
        <v>369</v>
      </c>
      <c r="C57" s="124">
        <f t="shared" si="3"/>
        <v>200</v>
      </c>
      <c r="D57" s="125"/>
      <c r="E57" s="125"/>
      <c r="F57" s="127">
        <v>200</v>
      </c>
      <c r="G57" s="128"/>
      <c r="H57" s="124">
        <f>K57</f>
        <v>200</v>
      </c>
      <c r="I57" s="125"/>
      <c r="J57" s="125"/>
      <c r="K57" s="125">
        <v>200</v>
      </c>
      <c r="L57" s="129"/>
      <c r="M57" s="80">
        <f>H57/C57*100</f>
        <v>100</v>
      </c>
      <c r="N57" s="124">
        <f>Q57</f>
        <v>200</v>
      </c>
      <c r="O57" s="125"/>
      <c r="P57" s="125"/>
      <c r="Q57" s="125">
        <v>200</v>
      </c>
      <c r="R57" s="129"/>
      <c r="S57" s="82">
        <f>N57/C57*100</f>
        <v>100</v>
      </c>
      <c r="T57" s="41"/>
      <c r="U57" s="43"/>
      <c r="V57" s="43"/>
    </row>
    <row r="58" spans="1:22" s="40" customFormat="1" ht="92.25" thickBot="1">
      <c r="A58" s="110" t="s">
        <v>221</v>
      </c>
      <c r="B58" s="246" t="s">
        <v>250</v>
      </c>
      <c r="C58" s="247">
        <f>C59+C63+C66+C68+C71+C76+C61</f>
        <v>193038.931</v>
      </c>
      <c r="D58" s="248"/>
      <c r="E58" s="248">
        <f>E59+E63+E66+E68+E71+E76+E61</f>
        <v>11694.7</v>
      </c>
      <c r="F58" s="249">
        <f>F59+F63+F66+F68+F71+F76+F61</f>
        <v>181344.23100000003</v>
      </c>
      <c r="G58" s="250"/>
      <c r="H58" s="247">
        <f>H59+H63+H66+H68+H71+H76+H61</f>
        <v>122931.08999999998</v>
      </c>
      <c r="I58" s="248"/>
      <c r="J58" s="248">
        <f>J59+J63+J66+J68+J71+J76+J61</f>
        <v>6453.988</v>
      </c>
      <c r="K58" s="248">
        <f>K59+K63+K66+K68+K71+K76+K61</f>
        <v>116477.10199999998</v>
      </c>
      <c r="L58" s="251"/>
      <c r="M58" s="101">
        <f>H58/C58*100</f>
        <v>63.68201966472762</v>
      </c>
      <c r="N58" s="247">
        <f>N59+N63+N66+N68+N71+N76+N61</f>
        <v>122834.112</v>
      </c>
      <c r="O58" s="248"/>
      <c r="P58" s="248">
        <f>P59+P63+P66+P68+P71+P76+P61</f>
        <v>6453.988</v>
      </c>
      <c r="Q58" s="248">
        <f>Q59+Q63+Q66+Q68+Q71+Q76+Q61</f>
        <v>116380.124</v>
      </c>
      <c r="R58" s="114"/>
      <c r="S58" s="103">
        <f t="shared" si="0"/>
        <v>63.63178212999946</v>
      </c>
      <c r="T58" s="41"/>
      <c r="U58" s="40">
        <f>K58/F58*100</f>
        <v>64.22983590804164</v>
      </c>
      <c r="V58" s="40">
        <f>Q58/F58*100</f>
        <v>64.17635860718391</v>
      </c>
    </row>
    <row r="59" spans="1:20" s="40" customFormat="1" ht="100.5" customHeight="1">
      <c r="A59" s="115" t="s">
        <v>4</v>
      </c>
      <c r="B59" s="220" t="s">
        <v>130</v>
      </c>
      <c r="C59" s="221">
        <f>C60</f>
        <v>120065.451</v>
      </c>
      <c r="D59" s="222"/>
      <c r="E59" s="222">
        <f>E60</f>
        <v>11694.7</v>
      </c>
      <c r="F59" s="223">
        <f>F60</f>
        <v>108370.751</v>
      </c>
      <c r="G59" s="224"/>
      <c r="H59" s="221">
        <f>H60</f>
        <v>78926.47899999999</v>
      </c>
      <c r="I59" s="222"/>
      <c r="J59" s="222">
        <f>J60</f>
        <v>6453.988</v>
      </c>
      <c r="K59" s="222">
        <f>K60</f>
        <v>72472.491</v>
      </c>
      <c r="L59" s="183"/>
      <c r="M59" s="70">
        <f t="shared" si="1"/>
        <v>65.73621166008861</v>
      </c>
      <c r="N59" s="252">
        <f>N60</f>
        <v>79501.42</v>
      </c>
      <c r="O59" s="222"/>
      <c r="P59" s="222">
        <f>P60</f>
        <v>6453.988</v>
      </c>
      <c r="Q59" s="222">
        <f>Q60</f>
        <v>73047.432</v>
      </c>
      <c r="R59" s="183"/>
      <c r="S59" s="72">
        <f t="shared" si="0"/>
        <v>66.2150679798804</v>
      </c>
      <c r="T59" s="41"/>
    </row>
    <row r="60" spans="1:20" s="40" customFormat="1" ht="111.75" customHeight="1">
      <c r="A60" s="122" t="s">
        <v>194</v>
      </c>
      <c r="B60" s="123" t="s">
        <v>139</v>
      </c>
      <c r="C60" s="124">
        <f>F60+E60</f>
        <v>120065.451</v>
      </c>
      <c r="D60" s="125"/>
      <c r="E60" s="125">
        <v>11694.7</v>
      </c>
      <c r="F60" s="127">
        <v>108370.751</v>
      </c>
      <c r="G60" s="128"/>
      <c r="H60" s="124">
        <f>K60+J60</f>
        <v>78926.47899999999</v>
      </c>
      <c r="I60" s="125"/>
      <c r="J60" s="125">
        <v>6453.988</v>
      </c>
      <c r="K60" s="125">
        <v>72472.491</v>
      </c>
      <c r="L60" s="129"/>
      <c r="M60" s="80">
        <f t="shared" si="1"/>
        <v>65.73621166008861</v>
      </c>
      <c r="N60" s="130">
        <f>Q60+P60</f>
        <v>79501.42</v>
      </c>
      <c r="O60" s="125"/>
      <c r="P60" s="125">
        <v>6453.988</v>
      </c>
      <c r="Q60" s="125">
        <v>73047.432</v>
      </c>
      <c r="R60" s="129"/>
      <c r="S60" s="82">
        <f t="shared" si="0"/>
        <v>66.2150679798804</v>
      </c>
      <c r="T60" s="41"/>
    </row>
    <row r="61" spans="1:20" s="40" customFormat="1" ht="54.75" customHeight="1" hidden="1">
      <c r="A61" s="122" t="s">
        <v>5</v>
      </c>
      <c r="B61" s="131" t="s">
        <v>154</v>
      </c>
      <c r="C61" s="124">
        <f>F61</f>
        <v>0</v>
      </c>
      <c r="D61" s="125"/>
      <c r="E61" s="125"/>
      <c r="F61" s="127">
        <f>F62</f>
        <v>0</v>
      </c>
      <c r="G61" s="128"/>
      <c r="H61" s="124">
        <f>K61</f>
        <v>0</v>
      </c>
      <c r="I61" s="125"/>
      <c r="J61" s="125"/>
      <c r="K61" s="125">
        <f>K62</f>
        <v>0</v>
      </c>
      <c r="L61" s="129"/>
      <c r="M61" s="80" t="s">
        <v>3</v>
      </c>
      <c r="N61" s="130">
        <f>Q61</f>
        <v>0</v>
      </c>
      <c r="O61" s="125"/>
      <c r="P61" s="125"/>
      <c r="Q61" s="125">
        <f>Q62</f>
        <v>0</v>
      </c>
      <c r="R61" s="129"/>
      <c r="S61" s="82" t="s">
        <v>3</v>
      </c>
      <c r="T61" s="44"/>
    </row>
    <row r="62" spans="1:20" s="40" customFormat="1" ht="114" customHeight="1" hidden="1">
      <c r="A62" s="122" t="s">
        <v>194</v>
      </c>
      <c r="B62" s="123" t="s">
        <v>155</v>
      </c>
      <c r="C62" s="124">
        <f>F62</f>
        <v>0</v>
      </c>
      <c r="D62" s="125"/>
      <c r="E62" s="125"/>
      <c r="F62" s="127">
        <v>0</v>
      </c>
      <c r="G62" s="128"/>
      <c r="H62" s="124">
        <f>K62</f>
        <v>0</v>
      </c>
      <c r="I62" s="125"/>
      <c r="J62" s="125"/>
      <c r="K62" s="125">
        <v>0</v>
      </c>
      <c r="L62" s="129"/>
      <c r="M62" s="80" t="s">
        <v>3</v>
      </c>
      <c r="N62" s="130">
        <f>Q62</f>
        <v>0</v>
      </c>
      <c r="O62" s="125"/>
      <c r="P62" s="125"/>
      <c r="Q62" s="125">
        <v>0</v>
      </c>
      <c r="R62" s="129"/>
      <c r="S62" s="82" t="s">
        <v>3</v>
      </c>
      <c r="T62" s="41"/>
    </row>
    <row r="63" spans="1:20" s="40" customFormat="1" ht="108" customHeight="1">
      <c r="A63" s="122" t="s">
        <v>5</v>
      </c>
      <c r="B63" s="131" t="s">
        <v>52</v>
      </c>
      <c r="C63" s="132">
        <f>C64+C65</f>
        <v>35298.262</v>
      </c>
      <c r="D63" s="133"/>
      <c r="E63" s="133">
        <f>E64+E65</f>
        <v>0</v>
      </c>
      <c r="F63" s="134">
        <f>F64+F65</f>
        <v>35298.262</v>
      </c>
      <c r="G63" s="135"/>
      <c r="H63" s="132">
        <f>H64+H65</f>
        <v>21285.901</v>
      </c>
      <c r="I63" s="133"/>
      <c r="J63" s="133">
        <f>J64+J65</f>
        <v>0</v>
      </c>
      <c r="K63" s="133">
        <f>K64+K65</f>
        <v>21285.901</v>
      </c>
      <c r="L63" s="136"/>
      <c r="M63" s="80">
        <f t="shared" si="1"/>
        <v>60.302971857367936</v>
      </c>
      <c r="N63" s="137">
        <f>N64+N65</f>
        <v>19922.503</v>
      </c>
      <c r="O63" s="133"/>
      <c r="P63" s="133">
        <f>P64+P65</f>
        <v>0</v>
      </c>
      <c r="Q63" s="133">
        <f>Q64+Q65</f>
        <v>19922.503</v>
      </c>
      <c r="R63" s="129"/>
      <c r="S63" s="82">
        <f t="shared" si="0"/>
        <v>56.44046440586791</v>
      </c>
      <c r="T63" s="41"/>
    </row>
    <row r="64" spans="1:20" s="40" customFormat="1" ht="91.5">
      <c r="A64" s="122" t="s">
        <v>194</v>
      </c>
      <c r="B64" s="123" t="s">
        <v>38</v>
      </c>
      <c r="C64" s="124">
        <f>F64+E64</f>
        <v>35298.262</v>
      </c>
      <c r="D64" s="125"/>
      <c r="E64" s="125">
        <v>0</v>
      </c>
      <c r="F64" s="127">
        <v>35298.262</v>
      </c>
      <c r="G64" s="128"/>
      <c r="H64" s="124">
        <f>K64+J64</f>
        <v>21285.901</v>
      </c>
      <c r="I64" s="125"/>
      <c r="J64" s="125">
        <v>0</v>
      </c>
      <c r="K64" s="125">
        <v>21285.901</v>
      </c>
      <c r="L64" s="129"/>
      <c r="M64" s="80">
        <f t="shared" si="1"/>
        <v>60.302971857367936</v>
      </c>
      <c r="N64" s="130">
        <f>Q64+P64</f>
        <v>19922.503</v>
      </c>
      <c r="O64" s="125"/>
      <c r="P64" s="125">
        <v>0</v>
      </c>
      <c r="Q64" s="125">
        <v>19922.503</v>
      </c>
      <c r="R64" s="129"/>
      <c r="S64" s="82">
        <f t="shared" si="0"/>
        <v>56.44046440586791</v>
      </c>
      <c r="T64" s="41"/>
    </row>
    <row r="65" spans="1:20" s="40" customFormat="1" ht="193.5" customHeight="1" hidden="1">
      <c r="A65" s="122" t="s">
        <v>195</v>
      </c>
      <c r="B65" s="123" t="s">
        <v>37</v>
      </c>
      <c r="C65" s="124">
        <f>E65+F65</f>
        <v>0</v>
      </c>
      <c r="D65" s="125"/>
      <c r="E65" s="125">
        <v>0</v>
      </c>
      <c r="F65" s="127">
        <v>0</v>
      </c>
      <c r="G65" s="128"/>
      <c r="H65" s="124">
        <f>J65+K65</f>
        <v>0</v>
      </c>
      <c r="I65" s="125"/>
      <c r="J65" s="125">
        <v>0</v>
      </c>
      <c r="K65" s="125">
        <v>0</v>
      </c>
      <c r="L65" s="129"/>
      <c r="M65" s="80" t="e">
        <f t="shared" si="1"/>
        <v>#DIV/0!</v>
      </c>
      <c r="N65" s="130">
        <f>P65+Q65</f>
        <v>0</v>
      </c>
      <c r="O65" s="125"/>
      <c r="P65" s="125">
        <v>0</v>
      </c>
      <c r="Q65" s="125">
        <v>0</v>
      </c>
      <c r="R65" s="129"/>
      <c r="S65" s="82" t="e">
        <f t="shared" si="0"/>
        <v>#DIV/0!</v>
      </c>
      <c r="T65" s="41"/>
    </row>
    <row r="66" spans="1:20" s="40" customFormat="1" ht="54" customHeight="1">
      <c r="A66" s="122" t="s">
        <v>14</v>
      </c>
      <c r="B66" s="131" t="s">
        <v>100</v>
      </c>
      <c r="C66" s="132">
        <f>C67</f>
        <v>1752.496</v>
      </c>
      <c r="D66" s="133"/>
      <c r="E66" s="133"/>
      <c r="F66" s="134">
        <f>F67</f>
        <v>1752.496</v>
      </c>
      <c r="G66" s="135"/>
      <c r="H66" s="132">
        <f>H67</f>
        <v>1307.553</v>
      </c>
      <c r="I66" s="133"/>
      <c r="J66" s="133"/>
      <c r="K66" s="133">
        <f>K67</f>
        <v>1307.553</v>
      </c>
      <c r="L66" s="136"/>
      <c r="M66" s="80">
        <f t="shared" si="1"/>
        <v>74.61089782801217</v>
      </c>
      <c r="N66" s="137">
        <f>N67</f>
        <v>1244.445</v>
      </c>
      <c r="O66" s="133"/>
      <c r="P66" s="133"/>
      <c r="Q66" s="133">
        <f>Q67</f>
        <v>1244.445</v>
      </c>
      <c r="R66" s="129"/>
      <c r="S66" s="82">
        <f t="shared" si="0"/>
        <v>71.00986250467903</v>
      </c>
      <c r="T66" s="41"/>
    </row>
    <row r="67" spans="1:20" s="40" customFormat="1" ht="72" customHeight="1">
      <c r="A67" s="122" t="s">
        <v>194</v>
      </c>
      <c r="B67" s="123" t="s">
        <v>133</v>
      </c>
      <c r="C67" s="124">
        <f>F67</f>
        <v>1752.496</v>
      </c>
      <c r="D67" s="125"/>
      <c r="E67" s="125"/>
      <c r="F67" s="127">
        <v>1752.496</v>
      </c>
      <c r="G67" s="128"/>
      <c r="H67" s="124">
        <f>K67</f>
        <v>1307.553</v>
      </c>
      <c r="I67" s="125"/>
      <c r="J67" s="125"/>
      <c r="K67" s="125">
        <v>1307.553</v>
      </c>
      <c r="L67" s="129"/>
      <c r="M67" s="80">
        <f t="shared" si="1"/>
        <v>74.61089782801217</v>
      </c>
      <c r="N67" s="130">
        <f>Q67</f>
        <v>1244.445</v>
      </c>
      <c r="O67" s="125"/>
      <c r="P67" s="125"/>
      <c r="Q67" s="125">
        <v>1244.445</v>
      </c>
      <c r="R67" s="129"/>
      <c r="S67" s="82">
        <f t="shared" si="0"/>
        <v>71.00986250467903</v>
      </c>
      <c r="T67" s="41"/>
    </row>
    <row r="68" spans="1:20" s="40" customFormat="1" ht="75" customHeight="1" hidden="1">
      <c r="A68" s="122" t="s">
        <v>25</v>
      </c>
      <c r="B68" s="131" t="s">
        <v>134</v>
      </c>
      <c r="C68" s="132">
        <f>C69+C70</f>
        <v>0</v>
      </c>
      <c r="D68" s="133"/>
      <c r="E68" s="133"/>
      <c r="F68" s="134">
        <f>F69+F70</f>
        <v>0</v>
      </c>
      <c r="G68" s="135"/>
      <c r="H68" s="132">
        <f>H69+H70</f>
        <v>0</v>
      </c>
      <c r="I68" s="133"/>
      <c r="J68" s="133"/>
      <c r="K68" s="133">
        <f>K69+K70</f>
        <v>0</v>
      </c>
      <c r="L68" s="136"/>
      <c r="M68" s="80" t="s">
        <v>3</v>
      </c>
      <c r="N68" s="137">
        <f>N69+N70</f>
        <v>0</v>
      </c>
      <c r="O68" s="133"/>
      <c r="P68" s="133"/>
      <c r="Q68" s="133">
        <f>Q69+Q70</f>
        <v>0</v>
      </c>
      <c r="R68" s="129"/>
      <c r="S68" s="82" t="s">
        <v>3</v>
      </c>
      <c r="T68" s="41"/>
    </row>
    <row r="69" spans="1:20" s="40" customFormat="1" ht="90" customHeight="1" hidden="1">
      <c r="A69" s="122" t="s">
        <v>194</v>
      </c>
      <c r="B69" s="123" t="s">
        <v>135</v>
      </c>
      <c r="C69" s="124">
        <f>F69</f>
        <v>0</v>
      </c>
      <c r="D69" s="125"/>
      <c r="E69" s="125"/>
      <c r="F69" s="127">
        <v>0</v>
      </c>
      <c r="G69" s="128"/>
      <c r="H69" s="124">
        <f>K69</f>
        <v>0</v>
      </c>
      <c r="I69" s="125"/>
      <c r="J69" s="125"/>
      <c r="K69" s="125">
        <v>0</v>
      </c>
      <c r="L69" s="129"/>
      <c r="M69" s="80" t="s">
        <v>3</v>
      </c>
      <c r="N69" s="130">
        <f>Q69</f>
        <v>0</v>
      </c>
      <c r="O69" s="125"/>
      <c r="P69" s="125"/>
      <c r="Q69" s="125">
        <v>0</v>
      </c>
      <c r="R69" s="129"/>
      <c r="S69" s="82" t="s">
        <v>3</v>
      </c>
      <c r="T69" s="41"/>
    </row>
    <row r="70" spans="1:20" s="40" customFormat="1" ht="57.75" customHeight="1" hidden="1">
      <c r="A70" s="122" t="s">
        <v>195</v>
      </c>
      <c r="B70" s="123" t="s">
        <v>186</v>
      </c>
      <c r="C70" s="124">
        <f>F70</f>
        <v>0</v>
      </c>
      <c r="D70" s="125"/>
      <c r="E70" s="125"/>
      <c r="F70" s="127">
        <v>0</v>
      </c>
      <c r="G70" s="128"/>
      <c r="H70" s="124">
        <f>K70</f>
        <v>0</v>
      </c>
      <c r="I70" s="125"/>
      <c r="J70" s="125"/>
      <c r="K70" s="125">
        <v>0</v>
      </c>
      <c r="L70" s="129"/>
      <c r="M70" s="80" t="s">
        <v>3</v>
      </c>
      <c r="N70" s="130">
        <f>Q70</f>
        <v>0</v>
      </c>
      <c r="O70" s="125"/>
      <c r="P70" s="125"/>
      <c r="Q70" s="125">
        <v>0</v>
      </c>
      <c r="R70" s="129"/>
      <c r="S70" s="82" t="s">
        <v>3</v>
      </c>
      <c r="T70" s="41"/>
    </row>
    <row r="71" spans="1:22" s="40" customFormat="1" ht="54.75" customHeight="1">
      <c r="A71" s="122" t="s">
        <v>15</v>
      </c>
      <c r="B71" s="131" t="s">
        <v>26</v>
      </c>
      <c r="C71" s="124">
        <f>C72+C74+C73+C75</f>
        <v>34825.587</v>
      </c>
      <c r="D71" s="125"/>
      <c r="E71" s="125">
        <f>E72+E74</f>
        <v>0</v>
      </c>
      <c r="F71" s="127">
        <f>F72+F74+F73+F75</f>
        <v>34825.587</v>
      </c>
      <c r="G71" s="128"/>
      <c r="H71" s="124">
        <f>H72+H74+H73+H75</f>
        <v>20314.87</v>
      </c>
      <c r="I71" s="125"/>
      <c r="J71" s="125">
        <f>J72+J74</f>
        <v>0</v>
      </c>
      <c r="K71" s="127">
        <f>K72+K74+K73+K75</f>
        <v>20314.87</v>
      </c>
      <c r="L71" s="129"/>
      <c r="M71" s="80">
        <f>H71/C71*100</f>
        <v>58.33317324988664</v>
      </c>
      <c r="N71" s="130">
        <f>N72+N74+N73+N75</f>
        <v>21069.457</v>
      </c>
      <c r="O71" s="125"/>
      <c r="P71" s="125">
        <f>P72+P74</f>
        <v>0</v>
      </c>
      <c r="Q71" s="127">
        <f>Q72+Q74+Q73+Q75</f>
        <v>21069.457</v>
      </c>
      <c r="R71" s="129"/>
      <c r="S71" s="82">
        <f>N71/C71*100</f>
        <v>60.49993356895893</v>
      </c>
      <c r="T71" s="41"/>
      <c r="U71" s="40">
        <f>K71/F71*100</f>
        <v>58.33317324988664</v>
      </c>
      <c r="V71" s="40">
        <f>Q71/F71</f>
        <v>0.6049993356895893</v>
      </c>
    </row>
    <row r="72" spans="1:20" s="40" customFormat="1" ht="168" customHeight="1">
      <c r="A72" s="122" t="s">
        <v>194</v>
      </c>
      <c r="B72" s="123" t="s">
        <v>136</v>
      </c>
      <c r="C72" s="124">
        <f>E72+F72</f>
        <v>5663.002</v>
      </c>
      <c r="D72" s="125"/>
      <c r="E72" s="125">
        <v>0</v>
      </c>
      <c r="F72" s="127">
        <v>5663.002</v>
      </c>
      <c r="G72" s="128"/>
      <c r="H72" s="124">
        <f>J72+K72</f>
        <v>4745.108</v>
      </c>
      <c r="I72" s="125"/>
      <c r="J72" s="125">
        <v>0</v>
      </c>
      <c r="K72" s="125">
        <v>4745.108</v>
      </c>
      <c r="L72" s="129"/>
      <c r="M72" s="80">
        <f t="shared" si="1"/>
        <v>83.79138838375829</v>
      </c>
      <c r="N72" s="130">
        <f>P72+Q72</f>
        <v>4588.81</v>
      </c>
      <c r="O72" s="125"/>
      <c r="P72" s="125">
        <v>0</v>
      </c>
      <c r="Q72" s="125">
        <v>4588.81</v>
      </c>
      <c r="R72" s="129"/>
      <c r="S72" s="82">
        <f t="shared" si="0"/>
        <v>81.03140348528926</v>
      </c>
      <c r="T72" s="41"/>
    </row>
    <row r="73" spans="1:20" s="40" customFormat="1" ht="22.5">
      <c r="A73" s="122" t="s">
        <v>195</v>
      </c>
      <c r="B73" s="123" t="s">
        <v>101</v>
      </c>
      <c r="C73" s="124">
        <f>F73</f>
        <v>300</v>
      </c>
      <c r="D73" s="125"/>
      <c r="E73" s="125"/>
      <c r="F73" s="127">
        <v>300</v>
      </c>
      <c r="G73" s="128"/>
      <c r="H73" s="124">
        <f>K73</f>
        <v>300</v>
      </c>
      <c r="I73" s="125"/>
      <c r="J73" s="125"/>
      <c r="K73" s="125">
        <v>300</v>
      </c>
      <c r="L73" s="129"/>
      <c r="M73" s="80">
        <f t="shared" si="1"/>
        <v>100</v>
      </c>
      <c r="N73" s="130">
        <f>Q73</f>
        <v>300</v>
      </c>
      <c r="O73" s="125"/>
      <c r="P73" s="125"/>
      <c r="Q73" s="125">
        <v>300</v>
      </c>
      <c r="R73" s="129"/>
      <c r="S73" s="82">
        <f t="shared" si="0"/>
        <v>100</v>
      </c>
      <c r="T73" s="41"/>
    </row>
    <row r="74" spans="1:20" s="40" customFormat="1" ht="80.25">
      <c r="A74" s="122" t="s">
        <v>196</v>
      </c>
      <c r="B74" s="123" t="s">
        <v>140</v>
      </c>
      <c r="C74" s="124">
        <f>F74+E74</f>
        <v>28491.319</v>
      </c>
      <c r="D74" s="125"/>
      <c r="E74" s="125"/>
      <c r="F74" s="127">
        <v>28491.319</v>
      </c>
      <c r="G74" s="128"/>
      <c r="H74" s="124">
        <f>K74+J74</f>
        <v>15093.234</v>
      </c>
      <c r="I74" s="125"/>
      <c r="J74" s="125"/>
      <c r="K74" s="125">
        <v>15093.234</v>
      </c>
      <c r="L74" s="129"/>
      <c r="M74" s="80">
        <f t="shared" si="1"/>
        <v>52.974851743438066</v>
      </c>
      <c r="N74" s="130">
        <f>Q74+P74</f>
        <v>15903.794</v>
      </c>
      <c r="O74" s="125"/>
      <c r="P74" s="125"/>
      <c r="Q74" s="125">
        <v>15903.794</v>
      </c>
      <c r="R74" s="129"/>
      <c r="S74" s="82">
        <f t="shared" si="0"/>
        <v>55.81978847662336</v>
      </c>
      <c r="T74" s="41"/>
    </row>
    <row r="75" spans="1:20" s="40" customFormat="1" ht="80.25">
      <c r="A75" s="122" t="s">
        <v>199</v>
      </c>
      <c r="B75" s="123" t="s">
        <v>364</v>
      </c>
      <c r="C75" s="124">
        <f>F75</f>
        <v>371.266</v>
      </c>
      <c r="D75" s="125"/>
      <c r="E75" s="125"/>
      <c r="F75" s="127">
        <v>371.266</v>
      </c>
      <c r="G75" s="128"/>
      <c r="H75" s="124">
        <f>K75</f>
        <v>176.528</v>
      </c>
      <c r="I75" s="125"/>
      <c r="J75" s="125"/>
      <c r="K75" s="125">
        <v>176.528</v>
      </c>
      <c r="L75" s="129"/>
      <c r="M75" s="80">
        <f t="shared" si="1"/>
        <v>47.54758044097762</v>
      </c>
      <c r="N75" s="130">
        <f>Q75</f>
        <v>276.853</v>
      </c>
      <c r="O75" s="125"/>
      <c r="P75" s="125"/>
      <c r="Q75" s="125">
        <v>276.853</v>
      </c>
      <c r="R75" s="129"/>
      <c r="S75" s="82">
        <f t="shared" si="0"/>
        <v>74.56998486260524</v>
      </c>
      <c r="T75" s="41"/>
    </row>
    <row r="76" spans="1:20" s="40" customFormat="1" ht="45.75">
      <c r="A76" s="122" t="s">
        <v>25</v>
      </c>
      <c r="B76" s="131" t="s">
        <v>137</v>
      </c>
      <c r="C76" s="132">
        <f>C77</f>
        <v>1097.135</v>
      </c>
      <c r="D76" s="133"/>
      <c r="E76" s="133"/>
      <c r="F76" s="134">
        <f>F77</f>
        <v>1097.135</v>
      </c>
      <c r="G76" s="135"/>
      <c r="H76" s="132">
        <f>H77</f>
        <v>1096.287</v>
      </c>
      <c r="I76" s="133"/>
      <c r="J76" s="133"/>
      <c r="K76" s="133">
        <f>K77</f>
        <v>1096.287</v>
      </c>
      <c r="L76" s="136"/>
      <c r="M76" s="80">
        <f t="shared" si="1"/>
        <v>99.92270777980832</v>
      </c>
      <c r="N76" s="137">
        <f>N77</f>
        <v>1096.287</v>
      </c>
      <c r="O76" s="133"/>
      <c r="P76" s="133"/>
      <c r="Q76" s="133">
        <f>Q77</f>
        <v>1096.287</v>
      </c>
      <c r="R76" s="129"/>
      <c r="S76" s="82">
        <f t="shared" si="0"/>
        <v>99.92270777980832</v>
      </c>
      <c r="T76" s="41"/>
    </row>
    <row r="77" spans="1:20" s="40" customFormat="1" ht="91.5">
      <c r="A77" s="122" t="s">
        <v>194</v>
      </c>
      <c r="B77" s="123" t="s">
        <v>138</v>
      </c>
      <c r="C77" s="124">
        <f>F77</f>
        <v>1097.135</v>
      </c>
      <c r="D77" s="125"/>
      <c r="E77" s="125"/>
      <c r="F77" s="127">
        <v>1097.135</v>
      </c>
      <c r="G77" s="128"/>
      <c r="H77" s="124">
        <f>K77</f>
        <v>1096.287</v>
      </c>
      <c r="I77" s="125"/>
      <c r="J77" s="125"/>
      <c r="K77" s="125">
        <v>1096.287</v>
      </c>
      <c r="L77" s="129"/>
      <c r="M77" s="80">
        <f t="shared" si="1"/>
        <v>99.92270777980832</v>
      </c>
      <c r="N77" s="130">
        <f>Q77</f>
        <v>1096.287</v>
      </c>
      <c r="O77" s="125"/>
      <c r="P77" s="125"/>
      <c r="Q77" s="125">
        <v>1096.287</v>
      </c>
      <c r="R77" s="129"/>
      <c r="S77" s="82">
        <f t="shared" si="0"/>
        <v>99.92270777980832</v>
      </c>
      <c r="T77" s="41"/>
    </row>
    <row r="78" spans="1:25" s="40" customFormat="1" ht="69" thickBot="1">
      <c r="A78" s="110" t="s">
        <v>237</v>
      </c>
      <c r="B78" s="246" t="s">
        <v>251</v>
      </c>
      <c r="C78" s="247">
        <f>D78+E78+F78</f>
        <v>609636.0149999999</v>
      </c>
      <c r="D78" s="248">
        <f>D79+D89+D100+D102</f>
        <v>167020.49300000002</v>
      </c>
      <c r="E78" s="248">
        <f>E79+E89+E100+E102</f>
        <v>440165.687</v>
      </c>
      <c r="F78" s="249">
        <f>F79+F89+F100+F102</f>
        <v>2449.835</v>
      </c>
      <c r="G78" s="306"/>
      <c r="H78" s="247">
        <f>I78+J78+K78</f>
        <v>429962.574</v>
      </c>
      <c r="I78" s="248">
        <f>I79+I89+I100+I102</f>
        <v>105525.437</v>
      </c>
      <c r="J78" s="248">
        <f>J79+J89+J100+J102</f>
        <v>322780.34500000003</v>
      </c>
      <c r="K78" s="248">
        <f>K79+K89+K100+K102</f>
        <v>1656.792</v>
      </c>
      <c r="L78" s="307"/>
      <c r="M78" s="101">
        <f t="shared" si="1"/>
        <v>70.52775154696201</v>
      </c>
      <c r="N78" s="308">
        <f>O78+P78+Q78</f>
        <v>431018.69899999996</v>
      </c>
      <c r="O78" s="248">
        <f>O79+O89+O100+O102</f>
        <v>105822.834</v>
      </c>
      <c r="P78" s="248">
        <f>P79+P89+P100+P102</f>
        <v>323539.07</v>
      </c>
      <c r="Q78" s="248">
        <f>Q79+Q89+Q100+Q102</f>
        <v>1656.795</v>
      </c>
      <c r="R78" s="307"/>
      <c r="S78" s="103">
        <f t="shared" si="0"/>
        <v>70.70099016377831</v>
      </c>
      <c r="T78" s="43"/>
      <c r="U78" s="43">
        <f>J78/E78</f>
        <v>0.7333155548764982</v>
      </c>
      <c r="V78" s="43">
        <f>K78/F78</f>
        <v>0.6762871785242679</v>
      </c>
      <c r="W78" s="43">
        <f>O78/D78</f>
        <v>0.6335919149753677</v>
      </c>
      <c r="X78" s="43">
        <f>P78/E78</f>
        <v>0.7350392807879185</v>
      </c>
      <c r="Y78" s="43">
        <f>Q78/F78</f>
        <v>0.676288403096535</v>
      </c>
    </row>
    <row r="79" spans="1:20" s="40" customFormat="1" ht="57">
      <c r="A79" s="255" t="s">
        <v>6</v>
      </c>
      <c r="B79" s="220" t="s">
        <v>148</v>
      </c>
      <c r="C79" s="221">
        <f>D79+E79+F79</f>
        <v>351370.89999999997</v>
      </c>
      <c r="D79" s="222">
        <f>D80+D81+D82+D83+D84+D85+D86+D87</f>
        <v>95061.3</v>
      </c>
      <c r="E79" s="222">
        <f>E80+E81+E82+E83+E84+E85+E86+E87+E88</f>
        <v>256309.59999999998</v>
      </c>
      <c r="F79" s="223"/>
      <c r="G79" s="224"/>
      <c r="H79" s="221">
        <f>I79+J79+K79</f>
        <v>245331.33999999997</v>
      </c>
      <c r="I79" s="222">
        <f>I80+I81+I82+I83+I84+I85+I86+I87</f>
        <v>54011.882</v>
      </c>
      <c r="J79" s="222">
        <f>J80+J81+J82+J83+J84+J85+J86+J87+J88</f>
        <v>191319.45799999998</v>
      </c>
      <c r="K79" s="222"/>
      <c r="L79" s="183"/>
      <c r="M79" s="70">
        <f t="shared" si="1"/>
        <v>69.82118894877179</v>
      </c>
      <c r="N79" s="252">
        <f>O79+P79+Q79</f>
        <v>245570.448</v>
      </c>
      <c r="O79" s="222">
        <f>O80+O81+O82+O83+O84+O85+O86+O87</f>
        <v>54173.021</v>
      </c>
      <c r="P79" s="222">
        <f>P80+P81+P82+P83+P84+P85+P86+P87+P88</f>
        <v>191397.427</v>
      </c>
      <c r="Q79" s="222"/>
      <c r="R79" s="183"/>
      <c r="S79" s="72">
        <f t="shared" si="0"/>
        <v>69.88923897795749</v>
      </c>
      <c r="T79" s="41"/>
    </row>
    <row r="80" spans="1:20" s="40" customFormat="1" ht="103.5">
      <c r="A80" s="122" t="s">
        <v>194</v>
      </c>
      <c r="B80" s="123" t="s">
        <v>27</v>
      </c>
      <c r="C80" s="124">
        <f>D80+E80+F80</f>
        <v>95060.3</v>
      </c>
      <c r="D80" s="125">
        <v>95060.3</v>
      </c>
      <c r="E80" s="125"/>
      <c r="F80" s="127"/>
      <c r="G80" s="128"/>
      <c r="H80" s="124">
        <f>I80+J80+K80</f>
        <v>54011.882</v>
      </c>
      <c r="I80" s="125">
        <v>54011.882</v>
      </c>
      <c r="J80" s="125"/>
      <c r="K80" s="125"/>
      <c r="L80" s="129"/>
      <c r="M80" s="80">
        <f t="shared" si="1"/>
        <v>56.818547805971576</v>
      </c>
      <c r="N80" s="130">
        <f>O80+P80+Q80</f>
        <v>54173.021</v>
      </c>
      <c r="O80" s="125">
        <v>54173.021</v>
      </c>
      <c r="P80" s="125"/>
      <c r="Q80" s="125"/>
      <c r="R80" s="129"/>
      <c r="S80" s="82">
        <f t="shared" si="0"/>
        <v>56.988060210203415</v>
      </c>
      <c r="T80" s="41"/>
    </row>
    <row r="81" spans="1:20" s="40" customFormat="1" ht="160.5">
      <c r="A81" s="122" t="s">
        <v>195</v>
      </c>
      <c r="B81" s="123" t="s">
        <v>149</v>
      </c>
      <c r="C81" s="124">
        <f aca="true" t="shared" si="4" ref="C81:C87">D81+E81+F81</f>
        <v>1</v>
      </c>
      <c r="D81" s="125">
        <v>1</v>
      </c>
      <c r="E81" s="125"/>
      <c r="F81" s="256"/>
      <c r="G81" s="257"/>
      <c r="H81" s="124">
        <f aca="true" t="shared" si="5" ref="H81:H87">I81+J81+K81</f>
        <v>0</v>
      </c>
      <c r="I81" s="125">
        <v>0</v>
      </c>
      <c r="J81" s="125"/>
      <c r="K81" s="258"/>
      <c r="L81" s="129"/>
      <c r="M81" s="80">
        <f t="shared" si="1"/>
        <v>0</v>
      </c>
      <c r="N81" s="130">
        <f aca="true" t="shared" si="6" ref="N81:N87">O81+P81+Q81</f>
        <v>0</v>
      </c>
      <c r="O81" s="125">
        <v>0</v>
      </c>
      <c r="P81" s="125"/>
      <c r="Q81" s="258"/>
      <c r="R81" s="259"/>
      <c r="S81" s="82">
        <f t="shared" si="0"/>
        <v>0</v>
      </c>
      <c r="T81" s="41"/>
    </row>
    <row r="82" spans="1:20" s="40" customFormat="1" ht="80.25">
      <c r="A82" s="73" t="s">
        <v>196</v>
      </c>
      <c r="B82" s="74" t="s">
        <v>150</v>
      </c>
      <c r="C82" s="124">
        <f t="shared" si="4"/>
        <v>377</v>
      </c>
      <c r="D82" s="125"/>
      <c r="E82" s="125">
        <v>377</v>
      </c>
      <c r="F82" s="127"/>
      <c r="G82" s="128"/>
      <c r="H82" s="124">
        <f t="shared" si="5"/>
        <v>242.887</v>
      </c>
      <c r="I82" s="125"/>
      <c r="J82" s="125">
        <v>242.887</v>
      </c>
      <c r="K82" s="125"/>
      <c r="L82" s="129"/>
      <c r="M82" s="80">
        <f t="shared" si="1"/>
        <v>64.4262599469496</v>
      </c>
      <c r="N82" s="130">
        <f t="shared" si="6"/>
        <v>243.958</v>
      </c>
      <c r="O82" s="125"/>
      <c r="P82" s="125">
        <v>243.958</v>
      </c>
      <c r="Q82" s="125"/>
      <c r="R82" s="129"/>
      <c r="S82" s="82">
        <f t="shared" si="0"/>
        <v>64.71034482758621</v>
      </c>
      <c r="T82" s="41"/>
    </row>
    <row r="83" spans="1:20" s="40" customFormat="1" ht="57">
      <c r="A83" s="73" t="s">
        <v>199</v>
      </c>
      <c r="B83" s="74" t="s">
        <v>231</v>
      </c>
      <c r="C83" s="124">
        <f t="shared" si="4"/>
        <v>229698.3</v>
      </c>
      <c r="D83" s="125"/>
      <c r="E83" s="125">
        <v>229698.3</v>
      </c>
      <c r="F83" s="127"/>
      <c r="G83" s="128"/>
      <c r="H83" s="124">
        <f t="shared" si="5"/>
        <v>171797.304</v>
      </c>
      <c r="I83" s="125"/>
      <c r="J83" s="125">
        <v>171797.304</v>
      </c>
      <c r="K83" s="125"/>
      <c r="L83" s="129"/>
      <c r="M83" s="80">
        <f t="shared" si="1"/>
        <v>74.79258836482465</v>
      </c>
      <c r="N83" s="130">
        <f t="shared" si="6"/>
        <v>171821.315</v>
      </c>
      <c r="O83" s="125"/>
      <c r="P83" s="125">
        <v>171821.315</v>
      </c>
      <c r="Q83" s="125"/>
      <c r="R83" s="129"/>
      <c r="S83" s="82">
        <f t="shared" si="0"/>
        <v>74.80304164201476</v>
      </c>
      <c r="T83" s="41"/>
    </row>
    <row r="84" spans="1:20" s="40" customFormat="1" ht="45.75">
      <c r="A84" s="73" t="s">
        <v>200</v>
      </c>
      <c r="B84" s="74" t="s">
        <v>205</v>
      </c>
      <c r="C84" s="124">
        <f t="shared" si="4"/>
        <v>12050.9</v>
      </c>
      <c r="D84" s="125"/>
      <c r="E84" s="125">
        <v>12050.9</v>
      </c>
      <c r="F84" s="127"/>
      <c r="G84" s="128"/>
      <c r="H84" s="124">
        <f t="shared" si="5"/>
        <v>8960.191</v>
      </c>
      <c r="I84" s="125"/>
      <c r="J84" s="125">
        <v>8960.191</v>
      </c>
      <c r="K84" s="125"/>
      <c r="L84" s="129"/>
      <c r="M84" s="80">
        <f t="shared" si="1"/>
        <v>74.35287820826662</v>
      </c>
      <c r="N84" s="130">
        <f t="shared" si="6"/>
        <v>8958.437</v>
      </c>
      <c r="O84" s="125"/>
      <c r="P84" s="125">
        <v>8958.437</v>
      </c>
      <c r="Q84" s="125"/>
      <c r="R84" s="129"/>
      <c r="S84" s="82">
        <f t="shared" si="0"/>
        <v>74.33832327875926</v>
      </c>
      <c r="T84" s="41"/>
    </row>
    <row r="85" spans="1:20" s="40" customFormat="1" ht="45.75">
      <c r="A85" s="73" t="s">
        <v>201</v>
      </c>
      <c r="B85" s="74" t="s">
        <v>0</v>
      </c>
      <c r="C85" s="124">
        <f t="shared" si="4"/>
        <v>2861.8</v>
      </c>
      <c r="D85" s="125"/>
      <c r="E85" s="125">
        <v>2861.8</v>
      </c>
      <c r="F85" s="127"/>
      <c r="G85" s="128"/>
      <c r="H85" s="124">
        <f t="shared" si="5"/>
        <v>2106.572</v>
      </c>
      <c r="I85" s="125"/>
      <c r="J85" s="125">
        <v>2106.572</v>
      </c>
      <c r="K85" s="125"/>
      <c r="L85" s="129"/>
      <c r="M85" s="80">
        <f t="shared" si="1"/>
        <v>73.61003564190369</v>
      </c>
      <c r="N85" s="130">
        <f t="shared" si="6"/>
        <v>2106.572</v>
      </c>
      <c r="O85" s="125"/>
      <c r="P85" s="125">
        <v>2106.572</v>
      </c>
      <c r="Q85" s="125"/>
      <c r="R85" s="129"/>
      <c r="S85" s="82">
        <f t="shared" si="0"/>
        <v>73.61003564190369</v>
      </c>
      <c r="T85" s="41"/>
    </row>
    <row r="86" spans="1:20" s="40" customFormat="1" ht="80.25">
      <c r="A86" s="73" t="s">
        <v>202</v>
      </c>
      <c r="B86" s="74" t="s">
        <v>151</v>
      </c>
      <c r="C86" s="124">
        <f t="shared" si="4"/>
        <v>2855.7</v>
      </c>
      <c r="D86" s="125"/>
      <c r="E86" s="125">
        <v>2855.7</v>
      </c>
      <c r="F86" s="127"/>
      <c r="G86" s="128"/>
      <c r="H86" s="124">
        <f t="shared" si="5"/>
        <v>2118.277</v>
      </c>
      <c r="I86" s="125"/>
      <c r="J86" s="125">
        <v>2118.277</v>
      </c>
      <c r="K86" s="125"/>
      <c r="L86" s="129"/>
      <c r="M86" s="80">
        <f t="shared" si="1"/>
        <v>74.17715446300383</v>
      </c>
      <c r="N86" s="130">
        <f t="shared" si="6"/>
        <v>2118.762</v>
      </c>
      <c r="O86" s="125"/>
      <c r="P86" s="125">
        <v>2118.762</v>
      </c>
      <c r="Q86" s="125"/>
      <c r="R86" s="129"/>
      <c r="S86" s="82">
        <f t="shared" si="0"/>
        <v>74.19413803971007</v>
      </c>
      <c r="T86" s="41"/>
    </row>
    <row r="87" spans="1:20" s="40" customFormat="1" ht="57">
      <c r="A87" s="73" t="s">
        <v>203</v>
      </c>
      <c r="B87" s="74" t="s">
        <v>36</v>
      </c>
      <c r="C87" s="124">
        <f t="shared" si="4"/>
        <v>8363.3</v>
      </c>
      <c r="D87" s="125">
        <v>0</v>
      </c>
      <c r="E87" s="125">
        <v>8363.3</v>
      </c>
      <c r="F87" s="127"/>
      <c r="G87" s="128"/>
      <c r="H87" s="124">
        <f t="shared" si="5"/>
        <v>6019.45</v>
      </c>
      <c r="I87" s="125">
        <v>0</v>
      </c>
      <c r="J87" s="125">
        <v>6019.45</v>
      </c>
      <c r="K87" s="125"/>
      <c r="L87" s="129"/>
      <c r="M87" s="80">
        <f t="shared" si="1"/>
        <v>71.97457941243289</v>
      </c>
      <c r="N87" s="130">
        <f t="shared" si="6"/>
        <v>6073.597</v>
      </c>
      <c r="O87" s="125">
        <v>0</v>
      </c>
      <c r="P87" s="125">
        <v>6073.597</v>
      </c>
      <c r="Q87" s="125"/>
      <c r="R87" s="129"/>
      <c r="S87" s="82">
        <f t="shared" si="0"/>
        <v>72.62201523322133</v>
      </c>
      <c r="T87" s="41"/>
    </row>
    <row r="88" spans="1:20" s="40" customFormat="1" ht="80.25">
      <c r="A88" s="73" t="s">
        <v>204</v>
      </c>
      <c r="B88" s="74" t="s">
        <v>244</v>
      </c>
      <c r="C88" s="124">
        <f>D88+E88+F88</f>
        <v>102.6</v>
      </c>
      <c r="D88" s="125"/>
      <c r="E88" s="125">
        <v>102.6</v>
      </c>
      <c r="F88" s="127"/>
      <c r="G88" s="128"/>
      <c r="H88" s="124">
        <f>I88+J88+K88</f>
        <v>74.777</v>
      </c>
      <c r="I88" s="125"/>
      <c r="J88" s="125">
        <v>74.777</v>
      </c>
      <c r="K88" s="125"/>
      <c r="L88" s="129"/>
      <c r="M88" s="80">
        <f t="shared" si="1"/>
        <v>72.88206627680313</v>
      </c>
      <c r="N88" s="130">
        <f>O88+P88+Q88</f>
        <v>74.786</v>
      </c>
      <c r="O88" s="125"/>
      <c r="P88" s="125">
        <v>74.786</v>
      </c>
      <c r="Q88" s="125"/>
      <c r="R88" s="129"/>
      <c r="S88" s="82">
        <f t="shared" si="0"/>
        <v>72.89083820662768</v>
      </c>
      <c r="T88" s="41"/>
    </row>
    <row r="89" spans="1:20" s="45" customFormat="1" ht="57">
      <c r="A89" s="210" t="s">
        <v>7</v>
      </c>
      <c r="B89" s="108" t="s">
        <v>152</v>
      </c>
      <c r="C89" s="132">
        <f>D89+E89+F89</f>
        <v>132342.7</v>
      </c>
      <c r="D89" s="133">
        <f>D90+D91+D92+D93+D95+D96+D97+D98+D99</f>
        <v>71959.193</v>
      </c>
      <c r="E89" s="133">
        <f>E90+E91+E92+E93+E95+E96+E97+E94</f>
        <v>60383.507</v>
      </c>
      <c r="F89" s="134">
        <f>F90+F91+F92+F93+F95+F96+F97</f>
        <v>0</v>
      </c>
      <c r="G89" s="135"/>
      <c r="H89" s="132">
        <f>I89+J89+K89</f>
        <v>93575.555</v>
      </c>
      <c r="I89" s="133">
        <f>I90+I91+I92+I93+I95+I96+I97+I98+I99</f>
        <v>51513.555</v>
      </c>
      <c r="J89" s="133">
        <f>J90+J91+J92+J93+J95+J96+J97+J94</f>
        <v>42062</v>
      </c>
      <c r="K89" s="133">
        <f>K90+K91+K92+K93+K95+K96+K97</f>
        <v>0</v>
      </c>
      <c r="L89" s="136"/>
      <c r="M89" s="260">
        <f t="shared" si="1"/>
        <v>70.70700159510119</v>
      </c>
      <c r="N89" s="137">
        <f>O89+P89+Q89</f>
        <v>94038.015</v>
      </c>
      <c r="O89" s="133">
        <f>O90+O91+O92+O93+O95+O96+O97+O98+O99</f>
        <v>51649.813</v>
      </c>
      <c r="P89" s="133">
        <f>P90+P91+P92+P93+P95+P96+P97+P94</f>
        <v>42388.202</v>
      </c>
      <c r="Q89" s="133">
        <f>Q90+Q91+Q92+Q93+Q95+Q96+Q97</f>
        <v>0</v>
      </c>
      <c r="R89" s="136"/>
      <c r="S89" s="261">
        <f t="shared" si="0"/>
        <v>71.05644285631168</v>
      </c>
      <c r="T89" s="41"/>
    </row>
    <row r="90" spans="1:20" s="40" customFormat="1" ht="34.5">
      <c r="A90" s="73" t="s">
        <v>194</v>
      </c>
      <c r="B90" s="74" t="s">
        <v>219</v>
      </c>
      <c r="C90" s="124">
        <f>D90+E90+F90</f>
        <v>14128.6</v>
      </c>
      <c r="D90" s="125"/>
      <c r="E90" s="125">
        <v>14128.6</v>
      </c>
      <c r="F90" s="127"/>
      <c r="G90" s="128"/>
      <c r="H90" s="124">
        <f>I90+J90+K90</f>
        <v>10530.53</v>
      </c>
      <c r="I90" s="125"/>
      <c r="J90" s="125">
        <v>10530.53</v>
      </c>
      <c r="K90" s="125"/>
      <c r="L90" s="129"/>
      <c r="M90" s="80">
        <f aca="true" t="shared" si="7" ref="M90:M152">H90/C90*100</f>
        <v>74.53342864827371</v>
      </c>
      <c r="N90" s="130">
        <f>O90+P90+Q90</f>
        <v>10530.53</v>
      </c>
      <c r="O90" s="125"/>
      <c r="P90" s="125">
        <v>10530.53</v>
      </c>
      <c r="Q90" s="125"/>
      <c r="R90" s="129"/>
      <c r="S90" s="82">
        <f aca="true" t="shared" si="8" ref="S90:S148">N90/C90*100</f>
        <v>74.53342864827371</v>
      </c>
      <c r="T90" s="41"/>
    </row>
    <row r="91" spans="1:20" s="40" customFormat="1" ht="45.75">
      <c r="A91" s="73" t="s">
        <v>195</v>
      </c>
      <c r="B91" s="74" t="s">
        <v>153</v>
      </c>
      <c r="C91" s="124">
        <f aca="true" t="shared" si="9" ref="C91:C97">D91+E91+F91</f>
        <v>2134.1</v>
      </c>
      <c r="D91" s="125"/>
      <c r="E91" s="125">
        <v>2134.1</v>
      </c>
      <c r="F91" s="127"/>
      <c r="G91" s="128"/>
      <c r="H91" s="124">
        <f aca="true" t="shared" si="10" ref="H91:H97">I91+J91+K91</f>
        <v>1511.183</v>
      </c>
      <c r="I91" s="125"/>
      <c r="J91" s="125">
        <v>1511.183</v>
      </c>
      <c r="K91" s="125"/>
      <c r="L91" s="129"/>
      <c r="M91" s="80">
        <f t="shared" si="7"/>
        <v>70.81125533011574</v>
      </c>
      <c r="N91" s="130">
        <f aca="true" t="shared" si="11" ref="N91:N97">O91+P91+Q91</f>
        <v>1511.183</v>
      </c>
      <c r="O91" s="125"/>
      <c r="P91" s="125">
        <v>1511.183</v>
      </c>
      <c r="Q91" s="125"/>
      <c r="R91" s="129"/>
      <c r="S91" s="82">
        <f t="shared" si="8"/>
        <v>70.81125533011574</v>
      </c>
      <c r="T91" s="41"/>
    </row>
    <row r="92" spans="1:20" s="40" customFormat="1" ht="45.75">
      <c r="A92" s="73" t="s">
        <v>196</v>
      </c>
      <c r="B92" s="74" t="s">
        <v>132</v>
      </c>
      <c r="C92" s="124">
        <f t="shared" si="9"/>
        <v>1042.2</v>
      </c>
      <c r="D92" s="185">
        <v>377.893</v>
      </c>
      <c r="E92" s="76">
        <v>664.307</v>
      </c>
      <c r="F92" s="77"/>
      <c r="G92" s="78"/>
      <c r="H92" s="124">
        <f t="shared" si="10"/>
        <v>975.186</v>
      </c>
      <c r="I92" s="76">
        <v>354.865</v>
      </c>
      <c r="J92" s="76">
        <v>620.321</v>
      </c>
      <c r="K92" s="185"/>
      <c r="L92" s="262"/>
      <c r="M92" s="80">
        <f t="shared" si="7"/>
        <v>93.56994818652849</v>
      </c>
      <c r="N92" s="130">
        <f t="shared" si="11"/>
        <v>975.186</v>
      </c>
      <c r="O92" s="185">
        <v>354.865</v>
      </c>
      <c r="P92" s="76">
        <v>620.321</v>
      </c>
      <c r="Q92" s="185"/>
      <c r="R92" s="79"/>
      <c r="S92" s="82">
        <f t="shared" si="8"/>
        <v>93.56994818652849</v>
      </c>
      <c r="T92" s="41"/>
    </row>
    <row r="93" spans="1:20" s="40" customFormat="1" ht="103.5">
      <c r="A93" s="73" t="s">
        <v>199</v>
      </c>
      <c r="B93" s="74" t="s">
        <v>156</v>
      </c>
      <c r="C93" s="124">
        <f t="shared" si="9"/>
        <v>26172.3</v>
      </c>
      <c r="D93" s="76">
        <v>26172.3</v>
      </c>
      <c r="E93" s="76"/>
      <c r="F93" s="77"/>
      <c r="G93" s="78"/>
      <c r="H93" s="124">
        <f t="shared" si="10"/>
        <v>19510.107</v>
      </c>
      <c r="I93" s="76">
        <v>19510.107</v>
      </c>
      <c r="J93" s="76"/>
      <c r="K93" s="76"/>
      <c r="L93" s="79"/>
      <c r="M93" s="80">
        <f t="shared" si="7"/>
        <v>74.54486995793262</v>
      </c>
      <c r="N93" s="130">
        <f t="shared" si="11"/>
        <v>19510.107</v>
      </c>
      <c r="O93" s="76">
        <v>19510.107</v>
      </c>
      <c r="P93" s="76"/>
      <c r="Q93" s="76"/>
      <c r="R93" s="263"/>
      <c r="S93" s="82">
        <f t="shared" si="8"/>
        <v>74.54486995793262</v>
      </c>
      <c r="T93" s="41"/>
    </row>
    <row r="94" spans="1:20" s="40" customFormat="1" ht="114.75">
      <c r="A94" s="73" t="s">
        <v>200</v>
      </c>
      <c r="B94" s="74" t="s">
        <v>157</v>
      </c>
      <c r="C94" s="124">
        <f t="shared" si="9"/>
        <v>22238.1</v>
      </c>
      <c r="D94" s="76"/>
      <c r="E94" s="76">
        <v>22238.1</v>
      </c>
      <c r="F94" s="77"/>
      <c r="G94" s="78"/>
      <c r="H94" s="124">
        <f t="shared" si="10"/>
        <v>16359.471</v>
      </c>
      <c r="I94" s="76"/>
      <c r="J94" s="76">
        <v>16359.471</v>
      </c>
      <c r="K94" s="76"/>
      <c r="L94" s="79"/>
      <c r="M94" s="80">
        <f t="shared" si="7"/>
        <v>73.56505726658304</v>
      </c>
      <c r="N94" s="130">
        <f t="shared" si="11"/>
        <v>16597.731</v>
      </c>
      <c r="O94" s="76"/>
      <c r="P94" s="76">
        <v>16597.731</v>
      </c>
      <c r="Q94" s="76"/>
      <c r="R94" s="79"/>
      <c r="S94" s="82">
        <f t="shared" si="8"/>
        <v>74.63646174808099</v>
      </c>
      <c r="T94" s="41"/>
    </row>
    <row r="95" spans="1:20" s="40" customFormat="1" ht="114.75">
      <c r="A95" s="73" t="s">
        <v>201</v>
      </c>
      <c r="B95" s="74" t="s">
        <v>1</v>
      </c>
      <c r="C95" s="124">
        <f t="shared" si="9"/>
        <v>962.5</v>
      </c>
      <c r="D95" s="76"/>
      <c r="E95" s="76">
        <v>962.5</v>
      </c>
      <c r="F95" s="77"/>
      <c r="G95" s="78"/>
      <c r="H95" s="124">
        <f t="shared" si="10"/>
        <v>477.641</v>
      </c>
      <c r="I95" s="76"/>
      <c r="J95" s="76">
        <v>477.641</v>
      </c>
      <c r="K95" s="76"/>
      <c r="L95" s="79"/>
      <c r="M95" s="80">
        <f t="shared" si="7"/>
        <v>49.62503896103897</v>
      </c>
      <c r="N95" s="130">
        <f t="shared" si="11"/>
        <v>558</v>
      </c>
      <c r="O95" s="76"/>
      <c r="P95" s="76">
        <v>558</v>
      </c>
      <c r="Q95" s="76"/>
      <c r="R95" s="79"/>
      <c r="S95" s="82">
        <f t="shared" si="8"/>
        <v>57.97402597402598</v>
      </c>
      <c r="T95" s="41"/>
    </row>
    <row r="96" spans="1:20" s="40" customFormat="1" ht="34.5">
      <c r="A96" s="73" t="s">
        <v>202</v>
      </c>
      <c r="B96" s="74" t="s">
        <v>158</v>
      </c>
      <c r="C96" s="124">
        <f t="shared" si="9"/>
        <v>17120</v>
      </c>
      <c r="D96" s="185"/>
      <c r="E96" s="76">
        <v>17120</v>
      </c>
      <c r="F96" s="77"/>
      <c r="G96" s="78"/>
      <c r="H96" s="124">
        <f t="shared" si="10"/>
        <v>10160.333</v>
      </c>
      <c r="I96" s="185"/>
      <c r="J96" s="76">
        <v>10160.333</v>
      </c>
      <c r="K96" s="76"/>
      <c r="L96" s="262"/>
      <c r="M96" s="80">
        <f t="shared" si="7"/>
        <v>59.34773948598131</v>
      </c>
      <c r="N96" s="130">
        <f t="shared" si="11"/>
        <v>10160.333</v>
      </c>
      <c r="O96" s="185"/>
      <c r="P96" s="76">
        <v>10160.333</v>
      </c>
      <c r="Q96" s="76"/>
      <c r="R96" s="79"/>
      <c r="S96" s="82">
        <f t="shared" si="8"/>
        <v>59.34773948598131</v>
      </c>
      <c r="T96" s="41"/>
    </row>
    <row r="97" spans="1:20" s="40" customFormat="1" ht="57">
      <c r="A97" s="73" t="s">
        <v>203</v>
      </c>
      <c r="B97" s="74" t="s">
        <v>159</v>
      </c>
      <c r="C97" s="124">
        <f t="shared" si="9"/>
        <v>3135.9</v>
      </c>
      <c r="D97" s="76"/>
      <c r="E97" s="76">
        <v>3135.9</v>
      </c>
      <c r="F97" s="77"/>
      <c r="G97" s="78"/>
      <c r="H97" s="124">
        <f t="shared" si="10"/>
        <v>2402.521</v>
      </c>
      <c r="I97" s="76"/>
      <c r="J97" s="76">
        <v>2402.521</v>
      </c>
      <c r="K97" s="76"/>
      <c r="L97" s="79"/>
      <c r="M97" s="80">
        <f t="shared" si="7"/>
        <v>76.61344430625977</v>
      </c>
      <c r="N97" s="130">
        <f t="shared" si="11"/>
        <v>2410.104</v>
      </c>
      <c r="O97" s="76"/>
      <c r="P97" s="76">
        <v>2410.104</v>
      </c>
      <c r="Q97" s="76"/>
      <c r="R97" s="79"/>
      <c r="S97" s="82">
        <f t="shared" si="8"/>
        <v>76.85525686405815</v>
      </c>
      <c r="T97" s="41"/>
    </row>
    <row r="98" spans="1:20" s="40" customFormat="1" ht="45.75">
      <c r="A98" s="73" t="s">
        <v>204</v>
      </c>
      <c r="B98" s="74" t="s">
        <v>33</v>
      </c>
      <c r="C98" s="124">
        <f>D98+E98</f>
        <v>35282.3</v>
      </c>
      <c r="D98" s="76">
        <v>35282.3</v>
      </c>
      <c r="E98" s="76"/>
      <c r="F98" s="77"/>
      <c r="G98" s="78"/>
      <c r="H98" s="124">
        <f>I98+J98</f>
        <v>21652.732</v>
      </c>
      <c r="I98" s="76">
        <v>21652.732</v>
      </c>
      <c r="J98" s="76"/>
      <c r="K98" s="76"/>
      <c r="L98" s="79"/>
      <c r="M98" s="80">
        <f t="shared" si="7"/>
        <v>61.36995604028081</v>
      </c>
      <c r="N98" s="130">
        <f>O98+P98</f>
        <v>21672.142</v>
      </c>
      <c r="O98" s="76">
        <v>21672.142</v>
      </c>
      <c r="P98" s="76"/>
      <c r="Q98" s="76"/>
      <c r="R98" s="79"/>
      <c r="S98" s="82">
        <f t="shared" si="8"/>
        <v>61.42496946060773</v>
      </c>
      <c r="T98" s="41"/>
    </row>
    <row r="99" spans="1:20" s="40" customFormat="1" ht="57">
      <c r="A99" s="73" t="s">
        <v>21</v>
      </c>
      <c r="B99" s="74" t="s">
        <v>34</v>
      </c>
      <c r="C99" s="124">
        <f>D99+E99</f>
        <v>10126.7</v>
      </c>
      <c r="D99" s="76">
        <v>10126.7</v>
      </c>
      <c r="E99" s="76"/>
      <c r="F99" s="77"/>
      <c r="G99" s="78"/>
      <c r="H99" s="124">
        <f>I99+J99</f>
        <v>9995.851</v>
      </c>
      <c r="I99" s="76">
        <v>9995.851</v>
      </c>
      <c r="J99" s="76"/>
      <c r="K99" s="76"/>
      <c r="L99" s="79"/>
      <c r="M99" s="80">
        <f t="shared" si="7"/>
        <v>98.70788114588169</v>
      </c>
      <c r="N99" s="130">
        <f>O99+P99</f>
        <v>10112.699</v>
      </c>
      <c r="O99" s="76">
        <v>10112.699</v>
      </c>
      <c r="P99" s="76"/>
      <c r="Q99" s="76"/>
      <c r="R99" s="79"/>
      <c r="S99" s="82">
        <f t="shared" si="8"/>
        <v>99.86174173225237</v>
      </c>
      <c r="T99" s="41"/>
    </row>
    <row r="100" spans="1:20" s="40" customFormat="1" ht="80.25">
      <c r="A100" s="73" t="s">
        <v>65</v>
      </c>
      <c r="B100" s="264" t="s">
        <v>346</v>
      </c>
      <c r="C100" s="75">
        <f aca="true" t="shared" si="12" ref="C100:C105">D100+E100+F100</f>
        <v>95780.78</v>
      </c>
      <c r="D100" s="76"/>
      <c r="E100" s="76">
        <f>E101</f>
        <v>95780.78</v>
      </c>
      <c r="F100" s="77"/>
      <c r="G100" s="265"/>
      <c r="H100" s="75">
        <f aca="true" t="shared" si="13" ref="H100:H105">I100+J100+K100</f>
        <v>70089.753</v>
      </c>
      <c r="I100" s="76"/>
      <c r="J100" s="76">
        <f>J101</f>
        <v>70089.753</v>
      </c>
      <c r="K100" s="76"/>
      <c r="L100" s="263"/>
      <c r="M100" s="80">
        <f t="shared" si="7"/>
        <v>73.17726270343591</v>
      </c>
      <c r="N100" s="81">
        <f aca="true" t="shared" si="14" ref="N100:N105">O100+P100+Q100</f>
        <v>70258.318</v>
      </c>
      <c r="O100" s="76"/>
      <c r="P100" s="76">
        <f>P101</f>
        <v>70258.318</v>
      </c>
      <c r="Q100" s="76"/>
      <c r="R100" s="263"/>
      <c r="S100" s="82">
        <f t="shared" si="8"/>
        <v>73.35325312656673</v>
      </c>
      <c r="T100" s="41"/>
    </row>
    <row r="101" spans="1:20" s="40" customFormat="1" ht="196.5" customHeight="1">
      <c r="A101" s="73" t="s">
        <v>194</v>
      </c>
      <c r="B101" s="266" t="s">
        <v>347</v>
      </c>
      <c r="C101" s="75">
        <f t="shared" si="12"/>
        <v>95780.78</v>
      </c>
      <c r="D101" s="185"/>
      <c r="E101" s="76">
        <v>95780.78</v>
      </c>
      <c r="F101" s="77"/>
      <c r="G101" s="267"/>
      <c r="H101" s="75">
        <f t="shared" si="13"/>
        <v>70089.753</v>
      </c>
      <c r="I101" s="185"/>
      <c r="J101" s="76">
        <v>70089.753</v>
      </c>
      <c r="K101" s="76">
        <v>0</v>
      </c>
      <c r="L101" s="262"/>
      <c r="M101" s="80">
        <f t="shared" si="7"/>
        <v>73.17726270343591</v>
      </c>
      <c r="N101" s="81">
        <f t="shared" si="14"/>
        <v>70258.318</v>
      </c>
      <c r="O101" s="76"/>
      <c r="P101" s="76">
        <v>70258.318</v>
      </c>
      <c r="Q101" s="76">
        <v>0</v>
      </c>
      <c r="R101" s="79"/>
      <c r="S101" s="82">
        <f t="shared" si="8"/>
        <v>73.35325312656673</v>
      </c>
      <c r="T101" s="41"/>
    </row>
    <row r="102" spans="1:20" s="40" customFormat="1" ht="69">
      <c r="A102" s="73" t="s">
        <v>66</v>
      </c>
      <c r="B102" s="264" t="s">
        <v>160</v>
      </c>
      <c r="C102" s="184">
        <f t="shared" si="12"/>
        <v>30141.635</v>
      </c>
      <c r="D102" s="185"/>
      <c r="E102" s="185">
        <f>E103+E104+E105</f>
        <v>27691.8</v>
      </c>
      <c r="F102" s="186">
        <f>F103</f>
        <v>2449.835</v>
      </c>
      <c r="G102" s="267"/>
      <c r="H102" s="184">
        <f t="shared" si="13"/>
        <v>20965.926000000003</v>
      </c>
      <c r="I102" s="185"/>
      <c r="J102" s="185">
        <f>J103+J104+J105</f>
        <v>19309.134000000002</v>
      </c>
      <c r="K102" s="185">
        <f>K103</f>
        <v>1656.792</v>
      </c>
      <c r="L102" s="262"/>
      <c r="M102" s="80">
        <f t="shared" si="7"/>
        <v>69.55802497110726</v>
      </c>
      <c r="N102" s="187">
        <f t="shared" si="14"/>
        <v>21151.917999999998</v>
      </c>
      <c r="O102" s="185"/>
      <c r="P102" s="185">
        <f>P103+P104+P105</f>
        <v>19495.123</v>
      </c>
      <c r="Q102" s="185">
        <f>Q103</f>
        <v>1656.795</v>
      </c>
      <c r="R102" s="79"/>
      <c r="S102" s="82">
        <f t="shared" si="8"/>
        <v>70.17508506091325</v>
      </c>
      <c r="T102" s="41"/>
    </row>
    <row r="103" spans="1:20" s="40" customFormat="1" ht="40.5" customHeight="1">
      <c r="A103" s="73" t="s">
        <v>194</v>
      </c>
      <c r="B103" s="266" t="s">
        <v>63</v>
      </c>
      <c r="C103" s="75">
        <f t="shared" si="12"/>
        <v>22857.635</v>
      </c>
      <c r="D103" s="76"/>
      <c r="E103" s="76">
        <v>20407.8</v>
      </c>
      <c r="F103" s="77">
        <v>2449.835</v>
      </c>
      <c r="G103" s="78"/>
      <c r="H103" s="75">
        <f t="shared" si="13"/>
        <v>16381.624</v>
      </c>
      <c r="I103" s="76"/>
      <c r="J103" s="76">
        <v>14724.832</v>
      </c>
      <c r="K103" s="76">
        <v>1656.792</v>
      </c>
      <c r="L103" s="79"/>
      <c r="M103" s="80">
        <f t="shared" si="7"/>
        <v>71.66806189704228</v>
      </c>
      <c r="N103" s="81">
        <f t="shared" si="14"/>
        <v>16491.425</v>
      </c>
      <c r="O103" s="76"/>
      <c r="P103" s="76">
        <v>14834.63</v>
      </c>
      <c r="Q103" s="76">
        <v>1656.795</v>
      </c>
      <c r="R103" s="79"/>
      <c r="S103" s="82">
        <f t="shared" si="8"/>
        <v>72.14843092909656</v>
      </c>
      <c r="T103" s="41"/>
    </row>
    <row r="104" spans="1:20" s="40" customFormat="1" ht="27" customHeight="1">
      <c r="A104" s="73" t="s">
        <v>195</v>
      </c>
      <c r="B104" s="268" t="s">
        <v>64</v>
      </c>
      <c r="C104" s="75">
        <f t="shared" si="12"/>
        <v>3414.6</v>
      </c>
      <c r="D104" s="76"/>
      <c r="E104" s="76">
        <v>3414.6</v>
      </c>
      <c r="F104" s="77"/>
      <c r="G104" s="78"/>
      <c r="H104" s="75">
        <f t="shared" si="13"/>
        <v>2160.175</v>
      </c>
      <c r="I104" s="76"/>
      <c r="J104" s="76">
        <v>2160.175</v>
      </c>
      <c r="K104" s="76"/>
      <c r="L104" s="79"/>
      <c r="M104" s="80">
        <f t="shared" si="7"/>
        <v>63.26290048614772</v>
      </c>
      <c r="N104" s="81">
        <f t="shared" si="14"/>
        <v>2205.655</v>
      </c>
      <c r="O104" s="76"/>
      <c r="P104" s="76">
        <v>2205.655</v>
      </c>
      <c r="Q104" s="76"/>
      <c r="R104" s="79"/>
      <c r="S104" s="82">
        <f t="shared" si="8"/>
        <v>64.59482809113806</v>
      </c>
      <c r="T104" s="41"/>
    </row>
    <row r="105" spans="1:20" s="40" customFormat="1" ht="48.75" customHeight="1" thickBot="1">
      <c r="A105" s="269" t="s">
        <v>196</v>
      </c>
      <c r="B105" s="270" t="s">
        <v>161</v>
      </c>
      <c r="C105" s="190">
        <f t="shared" si="12"/>
        <v>3869.4</v>
      </c>
      <c r="D105" s="191"/>
      <c r="E105" s="191">
        <v>3869.4</v>
      </c>
      <c r="F105" s="192"/>
      <c r="G105" s="193"/>
      <c r="H105" s="190">
        <f t="shared" si="13"/>
        <v>2424.127</v>
      </c>
      <c r="I105" s="191"/>
      <c r="J105" s="191">
        <v>2424.127</v>
      </c>
      <c r="K105" s="191"/>
      <c r="L105" s="195"/>
      <c r="M105" s="196">
        <f t="shared" si="7"/>
        <v>62.648653538016234</v>
      </c>
      <c r="N105" s="197">
        <f t="shared" si="14"/>
        <v>2454.838</v>
      </c>
      <c r="O105" s="191"/>
      <c r="P105" s="191">
        <v>2454.838</v>
      </c>
      <c r="Q105" s="191"/>
      <c r="R105" s="195"/>
      <c r="S105" s="199">
        <f t="shared" si="8"/>
        <v>63.44234248203856</v>
      </c>
      <c r="T105" s="41"/>
    </row>
    <row r="106" spans="1:20" s="40" customFormat="1" ht="126.75" customHeight="1" hidden="1">
      <c r="A106" s="271" t="s">
        <v>238</v>
      </c>
      <c r="B106" s="272" t="s">
        <v>35</v>
      </c>
      <c r="C106" s="273">
        <f>C107</f>
        <v>0</v>
      </c>
      <c r="D106" s="204">
        <f>D107</f>
        <v>0</v>
      </c>
      <c r="E106" s="204"/>
      <c r="F106" s="274"/>
      <c r="G106" s="205"/>
      <c r="H106" s="273">
        <f>H107</f>
        <v>0</v>
      </c>
      <c r="I106" s="204">
        <f>I107</f>
        <v>0</v>
      </c>
      <c r="J106" s="204"/>
      <c r="K106" s="204"/>
      <c r="L106" s="206"/>
      <c r="M106" s="275" t="e">
        <f t="shared" si="7"/>
        <v>#DIV/0!</v>
      </c>
      <c r="N106" s="276">
        <f>O106</f>
        <v>0</v>
      </c>
      <c r="O106" s="204">
        <f>O107</f>
        <v>0</v>
      </c>
      <c r="P106" s="204"/>
      <c r="Q106" s="204"/>
      <c r="R106" s="206"/>
      <c r="S106" s="277" t="e">
        <f t="shared" si="8"/>
        <v>#DIV/0!</v>
      </c>
      <c r="T106" s="41"/>
    </row>
    <row r="107" spans="1:20" s="46" customFormat="1" ht="34.5" hidden="1" thickBot="1">
      <c r="A107" s="84" t="s">
        <v>225</v>
      </c>
      <c r="B107" s="278" t="s">
        <v>232</v>
      </c>
      <c r="C107" s="86">
        <f>D107</f>
        <v>0</v>
      </c>
      <c r="D107" s="87">
        <v>0</v>
      </c>
      <c r="E107" s="87"/>
      <c r="F107" s="88"/>
      <c r="G107" s="89"/>
      <c r="H107" s="86">
        <f>I107</f>
        <v>0</v>
      </c>
      <c r="I107" s="87">
        <v>0</v>
      </c>
      <c r="J107" s="87"/>
      <c r="K107" s="87"/>
      <c r="L107" s="90"/>
      <c r="M107" s="91" t="e">
        <f t="shared" si="7"/>
        <v>#DIV/0!</v>
      </c>
      <c r="N107" s="92">
        <v>0</v>
      </c>
      <c r="O107" s="87">
        <v>0</v>
      </c>
      <c r="P107" s="87"/>
      <c r="Q107" s="87"/>
      <c r="R107" s="90"/>
      <c r="S107" s="93" t="e">
        <f t="shared" si="8"/>
        <v>#DIV/0!</v>
      </c>
      <c r="T107" s="41"/>
    </row>
    <row r="108" spans="1:20" s="40" customFormat="1" ht="175.5" customHeight="1" thickBot="1">
      <c r="A108" s="52" t="s">
        <v>238</v>
      </c>
      <c r="B108" s="234" t="s">
        <v>258</v>
      </c>
      <c r="C108" s="54">
        <f>C109</f>
        <v>5617.54</v>
      </c>
      <c r="D108" s="55">
        <f>D109</f>
        <v>0</v>
      </c>
      <c r="E108" s="55">
        <f>E109</f>
        <v>5617.54</v>
      </c>
      <c r="F108" s="235"/>
      <c r="G108" s="232"/>
      <c r="H108" s="54">
        <f>H109</f>
        <v>4570.607</v>
      </c>
      <c r="I108" s="55">
        <f>I109</f>
        <v>0</v>
      </c>
      <c r="J108" s="55">
        <f>J109</f>
        <v>4570.607</v>
      </c>
      <c r="K108" s="231"/>
      <c r="L108" s="61"/>
      <c r="M108" s="59">
        <f t="shared" si="7"/>
        <v>81.36314116143365</v>
      </c>
      <c r="N108" s="60">
        <f>N109</f>
        <v>4570.607</v>
      </c>
      <c r="O108" s="55">
        <f>O109</f>
        <v>0</v>
      </c>
      <c r="P108" s="55">
        <f>P109</f>
        <v>4570.607</v>
      </c>
      <c r="Q108" s="231"/>
      <c r="R108" s="61"/>
      <c r="S108" s="62">
        <f t="shared" si="8"/>
        <v>81.36314116143365</v>
      </c>
      <c r="T108" s="41"/>
    </row>
    <row r="109" spans="1:20" s="46" customFormat="1" ht="115.5" thickBot="1">
      <c r="A109" s="236" t="s">
        <v>225</v>
      </c>
      <c r="B109" s="237" t="s">
        <v>240</v>
      </c>
      <c r="C109" s="238">
        <f>E109+D109</f>
        <v>5617.54</v>
      </c>
      <c r="D109" s="239"/>
      <c r="E109" s="239">
        <v>5617.54</v>
      </c>
      <c r="F109" s="240"/>
      <c r="G109" s="241"/>
      <c r="H109" s="238">
        <f>J109+I109</f>
        <v>4570.607</v>
      </c>
      <c r="I109" s="239"/>
      <c r="J109" s="239">
        <v>4570.607</v>
      </c>
      <c r="K109" s="239"/>
      <c r="L109" s="242"/>
      <c r="M109" s="243">
        <f t="shared" si="7"/>
        <v>81.36314116143365</v>
      </c>
      <c r="N109" s="244">
        <f>P109+O109</f>
        <v>4570.607</v>
      </c>
      <c r="O109" s="239"/>
      <c r="P109" s="239">
        <v>4570.607</v>
      </c>
      <c r="Q109" s="239"/>
      <c r="R109" s="242"/>
      <c r="S109" s="245">
        <f t="shared" si="8"/>
        <v>81.36314116143365</v>
      </c>
      <c r="T109" s="41"/>
    </row>
    <row r="110" spans="1:20" s="40" customFormat="1" ht="125.25" customHeight="1" thickBot="1">
      <c r="A110" s="52" t="s">
        <v>239</v>
      </c>
      <c r="B110" s="53" t="s">
        <v>245</v>
      </c>
      <c r="C110" s="54">
        <f>F110</f>
        <v>11227.98</v>
      </c>
      <c r="D110" s="55"/>
      <c r="E110" s="55"/>
      <c r="F110" s="56">
        <f>F111+F114</f>
        <v>11227.98</v>
      </c>
      <c r="G110" s="57"/>
      <c r="H110" s="54">
        <f aca="true" t="shared" si="15" ref="H110:H120">K110</f>
        <v>7637.528</v>
      </c>
      <c r="I110" s="55"/>
      <c r="J110" s="55"/>
      <c r="K110" s="55">
        <f>K111+K114</f>
        <v>7637.528</v>
      </c>
      <c r="L110" s="58"/>
      <c r="M110" s="59">
        <f t="shared" si="7"/>
        <v>68.0222800539367</v>
      </c>
      <c r="N110" s="60">
        <f aca="true" t="shared" si="16" ref="N110:N115">Q110</f>
        <v>7206.516</v>
      </c>
      <c r="O110" s="55"/>
      <c r="P110" s="55"/>
      <c r="Q110" s="55">
        <f>Q111+Q114</f>
        <v>7206.516</v>
      </c>
      <c r="R110" s="61"/>
      <c r="S110" s="62">
        <f t="shared" si="8"/>
        <v>64.18354859912469</v>
      </c>
      <c r="T110" s="41"/>
    </row>
    <row r="111" spans="1:20" s="46" customFormat="1" ht="57">
      <c r="A111" s="63" t="s">
        <v>18</v>
      </c>
      <c r="B111" s="64" t="s">
        <v>164</v>
      </c>
      <c r="C111" s="65">
        <f>F111</f>
        <v>10533.58</v>
      </c>
      <c r="D111" s="66"/>
      <c r="E111" s="66"/>
      <c r="F111" s="67">
        <f>F112+F113</f>
        <v>10533.58</v>
      </c>
      <c r="G111" s="68"/>
      <c r="H111" s="65">
        <f t="shared" si="15"/>
        <v>7337.312</v>
      </c>
      <c r="I111" s="66"/>
      <c r="J111" s="66"/>
      <c r="K111" s="66">
        <f>K112+K113</f>
        <v>7337.312</v>
      </c>
      <c r="L111" s="69"/>
      <c r="M111" s="70">
        <f t="shared" si="7"/>
        <v>69.65639412241612</v>
      </c>
      <c r="N111" s="71">
        <f t="shared" si="16"/>
        <v>6927.646</v>
      </c>
      <c r="O111" s="66"/>
      <c r="P111" s="66"/>
      <c r="Q111" s="66">
        <f>Q112+Q113</f>
        <v>6927.646</v>
      </c>
      <c r="R111" s="69"/>
      <c r="S111" s="72">
        <f t="shared" si="8"/>
        <v>65.76725102007104</v>
      </c>
      <c r="T111" s="41"/>
    </row>
    <row r="112" spans="1:20" s="40" customFormat="1" ht="80.25">
      <c r="A112" s="73" t="s">
        <v>194</v>
      </c>
      <c r="B112" s="74" t="s">
        <v>142</v>
      </c>
      <c r="C112" s="75">
        <f aca="true" t="shared" si="17" ref="C112:C119">F112</f>
        <v>10528.68</v>
      </c>
      <c r="D112" s="76"/>
      <c r="E112" s="76"/>
      <c r="F112" s="77">
        <v>10528.68</v>
      </c>
      <c r="G112" s="78"/>
      <c r="H112" s="75">
        <f t="shared" si="15"/>
        <v>7332.912</v>
      </c>
      <c r="I112" s="76"/>
      <c r="J112" s="76"/>
      <c r="K112" s="76">
        <v>7332.912</v>
      </c>
      <c r="L112" s="79"/>
      <c r="M112" s="80">
        <f t="shared" si="7"/>
        <v>69.64702127902073</v>
      </c>
      <c r="N112" s="81">
        <f t="shared" si="16"/>
        <v>6923.246</v>
      </c>
      <c r="O112" s="76"/>
      <c r="P112" s="76"/>
      <c r="Q112" s="76">
        <v>6923.246</v>
      </c>
      <c r="R112" s="79"/>
      <c r="S112" s="82">
        <f t="shared" si="8"/>
        <v>65.75606818708518</v>
      </c>
      <c r="T112" s="41"/>
    </row>
    <row r="113" spans="1:20" s="40" customFormat="1" ht="57">
      <c r="A113" s="73" t="s">
        <v>195</v>
      </c>
      <c r="B113" s="74" t="s">
        <v>143</v>
      </c>
      <c r="C113" s="75">
        <f t="shared" si="17"/>
        <v>4.9</v>
      </c>
      <c r="D113" s="76"/>
      <c r="E113" s="76"/>
      <c r="F113" s="77">
        <v>4.9</v>
      </c>
      <c r="G113" s="78"/>
      <c r="H113" s="75">
        <f t="shared" si="15"/>
        <v>4.4</v>
      </c>
      <c r="I113" s="76"/>
      <c r="J113" s="76"/>
      <c r="K113" s="76">
        <v>4.4</v>
      </c>
      <c r="L113" s="79"/>
      <c r="M113" s="80">
        <f t="shared" si="7"/>
        <v>89.79591836734694</v>
      </c>
      <c r="N113" s="81">
        <f t="shared" si="16"/>
        <v>4.4</v>
      </c>
      <c r="O113" s="76"/>
      <c r="P113" s="76"/>
      <c r="Q113" s="76">
        <v>4.4</v>
      </c>
      <c r="R113" s="79"/>
      <c r="S113" s="82">
        <f t="shared" si="8"/>
        <v>89.79591836734694</v>
      </c>
      <c r="T113" s="41"/>
    </row>
    <row r="114" spans="1:20" s="40" customFormat="1" ht="84.75" customHeight="1">
      <c r="A114" s="73" t="s">
        <v>88</v>
      </c>
      <c r="B114" s="74" t="s">
        <v>165</v>
      </c>
      <c r="C114" s="75">
        <f t="shared" si="17"/>
        <v>694.4000000000001</v>
      </c>
      <c r="D114" s="76"/>
      <c r="E114" s="76"/>
      <c r="F114" s="77">
        <f>F115+F116+F117+F118</f>
        <v>694.4000000000001</v>
      </c>
      <c r="G114" s="78"/>
      <c r="H114" s="75">
        <f t="shared" si="15"/>
        <v>300.216</v>
      </c>
      <c r="I114" s="76"/>
      <c r="J114" s="76"/>
      <c r="K114" s="76">
        <f>K115+K116+K117+K118</f>
        <v>300.216</v>
      </c>
      <c r="L114" s="79"/>
      <c r="M114" s="80">
        <f t="shared" si="7"/>
        <v>43.233870967741936</v>
      </c>
      <c r="N114" s="81">
        <f t="shared" si="16"/>
        <v>278.87</v>
      </c>
      <c r="O114" s="76"/>
      <c r="P114" s="76"/>
      <c r="Q114" s="76">
        <f>Q115+Q116+Q117+Q118</f>
        <v>278.87</v>
      </c>
      <c r="R114" s="79"/>
      <c r="S114" s="82">
        <f t="shared" si="8"/>
        <v>40.15985023041474</v>
      </c>
      <c r="T114" s="41"/>
    </row>
    <row r="115" spans="1:20" s="40" customFormat="1" ht="34.5" hidden="1">
      <c r="A115" s="73" t="s">
        <v>194</v>
      </c>
      <c r="B115" s="83" t="s">
        <v>144</v>
      </c>
      <c r="C115" s="75">
        <f t="shared" si="17"/>
        <v>0</v>
      </c>
      <c r="D115" s="76"/>
      <c r="E115" s="76"/>
      <c r="F115" s="77">
        <v>0</v>
      </c>
      <c r="G115" s="78"/>
      <c r="H115" s="75">
        <f t="shared" si="15"/>
        <v>0</v>
      </c>
      <c r="I115" s="76"/>
      <c r="J115" s="76"/>
      <c r="K115" s="76">
        <v>0</v>
      </c>
      <c r="L115" s="79"/>
      <c r="M115" s="80" t="e">
        <f t="shared" si="7"/>
        <v>#DIV/0!</v>
      </c>
      <c r="N115" s="81">
        <f t="shared" si="16"/>
        <v>0</v>
      </c>
      <c r="O115" s="76"/>
      <c r="P115" s="76"/>
      <c r="Q115" s="76">
        <v>0</v>
      </c>
      <c r="R115" s="79"/>
      <c r="S115" s="82" t="e">
        <f t="shared" si="8"/>
        <v>#DIV/0!</v>
      </c>
      <c r="T115" s="41"/>
    </row>
    <row r="116" spans="1:20" s="40" customFormat="1" ht="34.5">
      <c r="A116" s="73" t="s">
        <v>194</v>
      </c>
      <c r="B116" s="83" t="s">
        <v>145</v>
      </c>
      <c r="C116" s="75">
        <f>F116</f>
        <v>66.955</v>
      </c>
      <c r="D116" s="76"/>
      <c r="E116" s="76"/>
      <c r="F116" s="77">
        <v>66.955</v>
      </c>
      <c r="G116" s="78"/>
      <c r="H116" s="75">
        <f t="shared" si="15"/>
        <v>46.34</v>
      </c>
      <c r="I116" s="76"/>
      <c r="J116" s="76"/>
      <c r="K116" s="76">
        <v>46.34</v>
      </c>
      <c r="L116" s="79"/>
      <c r="M116" s="80">
        <f t="shared" si="7"/>
        <v>69.21066387872452</v>
      </c>
      <c r="N116" s="81">
        <f>Q116</f>
        <v>43.175</v>
      </c>
      <c r="O116" s="76"/>
      <c r="P116" s="76"/>
      <c r="Q116" s="76">
        <v>43.175</v>
      </c>
      <c r="R116" s="79"/>
      <c r="S116" s="82">
        <f t="shared" si="8"/>
        <v>64.48360839369725</v>
      </c>
      <c r="T116" s="41"/>
    </row>
    <row r="117" spans="1:20" s="40" customFormat="1" ht="34.5">
      <c r="A117" s="73" t="s">
        <v>195</v>
      </c>
      <c r="B117" s="74" t="s">
        <v>146</v>
      </c>
      <c r="C117" s="75">
        <f t="shared" si="17"/>
        <v>315.475</v>
      </c>
      <c r="D117" s="76"/>
      <c r="E117" s="76"/>
      <c r="F117" s="77">
        <v>315.475</v>
      </c>
      <c r="G117" s="78"/>
      <c r="H117" s="75">
        <f t="shared" si="15"/>
        <v>219.46</v>
      </c>
      <c r="I117" s="76"/>
      <c r="J117" s="76"/>
      <c r="K117" s="76">
        <v>219.46</v>
      </c>
      <c r="L117" s="79"/>
      <c r="M117" s="80">
        <f t="shared" si="7"/>
        <v>69.56494175449718</v>
      </c>
      <c r="N117" s="81">
        <f>Q117</f>
        <v>204.217</v>
      </c>
      <c r="O117" s="76"/>
      <c r="P117" s="76"/>
      <c r="Q117" s="76">
        <v>204.217</v>
      </c>
      <c r="R117" s="79"/>
      <c r="S117" s="82">
        <f t="shared" si="8"/>
        <v>64.73318012520802</v>
      </c>
      <c r="T117" s="41"/>
    </row>
    <row r="118" spans="1:20" s="40" customFormat="1" ht="23.25" thickBot="1">
      <c r="A118" s="84" t="s">
        <v>196</v>
      </c>
      <c r="B118" s="85" t="s">
        <v>147</v>
      </c>
      <c r="C118" s="86">
        <f t="shared" si="17"/>
        <v>311.97</v>
      </c>
      <c r="D118" s="87"/>
      <c r="E118" s="87"/>
      <c r="F118" s="88">
        <v>311.97</v>
      </c>
      <c r="G118" s="89"/>
      <c r="H118" s="86">
        <f t="shared" si="15"/>
        <v>34.416</v>
      </c>
      <c r="I118" s="87"/>
      <c r="J118" s="87"/>
      <c r="K118" s="87">
        <v>34.416</v>
      </c>
      <c r="L118" s="90"/>
      <c r="M118" s="91">
        <f t="shared" si="7"/>
        <v>11.031829983652273</v>
      </c>
      <c r="N118" s="92">
        <f>Q118</f>
        <v>31.478</v>
      </c>
      <c r="O118" s="87"/>
      <c r="P118" s="87"/>
      <c r="Q118" s="87">
        <v>31.478</v>
      </c>
      <c r="R118" s="90"/>
      <c r="S118" s="93">
        <f t="shared" si="8"/>
        <v>10.090072763406738</v>
      </c>
      <c r="T118" s="41"/>
    </row>
    <row r="119" spans="1:20" s="40" customFormat="1" ht="128.25" customHeight="1" thickBot="1">
      <c r="A119" s="52" t="s">
        <v>204</v>
      </c>
      <c r="B119" s="53" t="s">
        <v>243</v>
      </c>
      <c r="C119" s="54">
        <f t="shared" si="17"/>
        <v>10663.31</v>
      </c>
      <c r="D119" s="55"/>
      <c r="E119" s="55"/>
      <c r="F119" s="56">
        <f>F120+F123</f>
        <v>10663.31</v>
      </c>
      <c r="G119" s="57"/>
      <c r="H119" s="54">
        <f t="shared" si="15"/>
        <v>7886.0160000000005</v>
      </c>
      <c r="I119" s="55"/>
      <c r="J119" s="55"/>
      <c r="K119" s="55">
        <f>K120+K123</f>
        <v>7886.0160000000005</v>
      </c>
      <c r="L119" s="58"/>
      <c r="M119" s="59">
        <f t="shared" si="7"/>
        <v>73.9546726110373</v>
      </c>
      <c r="N119" s="60">
        <f>Q119</f>
        <v>7864.493</v>
      </c>
      <c r="O119" s="55"/>
      <c r="P119" s="55"/>
      <c r="Q119" s="55">
        <f>Q120+Q123</f>
        <v>7864.493</v>
      </c>
      <c r="R119" s="61"/>
      <c r="S119" s="62">
        <f t="shared" si="8"/>
        <v>73.75283096899557</v>
      </c>
      <c r="T119" s="41"/>
    </row>
    <row r="120" spans="1:20" s="46" customFormat="1" ht="34.5">
      <c r="A120" s="63" t="s">
        <v>19</v>
      </c>
      <c r="B120" s="64" t="s">
        <v>166</v>
      </c>
      <c r="C120" s="65">
        <f>C121+C122</f>
        <v>10116.47</v>
      </c>
      <c r="D120" s="66"/>
      <c r="E120" s="66"/>
      <c r="F120" s="67">
        <f>F121+F122</f>
        <v>10116.47</v>
      </c>
      <c r="G120" s="68"/>
      <c r="H120" s="65">
        <f t="shared" si="15"/>
        <v>7510.273</v>
      </c>
      <c r="I120" s="66"/>
      <c r="J120" s="66"/>
      <c r="K120" s="66">
        <f>K121+K122</f>
        <v>7510.273</v>
      </c>
      <c r="L120" s="69"/>
      <c r="M120" s="70">
        <f t="shared" si="7"/>
        <v>74.2380790928061</v>
      </c>
      <c r="N120" s="71">
        <f>Q120</f>
        <v>7510.273</v>
      </c>
      <c r="O120" s="66"/>
      <c r="P120" s="66"/>
      <c r="Q120" s="66">
        <f>Q121+Q122</f>
        <v>7510.273</v>
      </c>
      <c r="R120" s="69"/>
      <c r="S120" s="72">
        <f t="shared" si="8"/>
        <v>74.2380790928061</v>
      </c>
      <c r="T120" s="41"/>
    </row>
    <row r="121" spans="1:20" s="40" customFormat="1" ht="88.5" customHeight="1">
      <c r="A121" s="73" t="s">
        <v>194</v>
      </c>
      <c r="B121" s="74" t="s">
        <v>142</v>
      </c>
      <c r="C121" s="75">
        <f aca="true" t="shared" si="18" ref="C121:C126">F121</f>
        <v>10116.47</v>
      </c>
      <c r="D121" s="76"/>
      <c r="E121" s="76"/>
      <c r="F121" s="77">
        <v>10116.47</v>
      </c>
      <c r="G121" s="78"/>
      <c r="H121" s="75">
        <f aca="true" t="shared" si="19" ref="H121:H126">K121</f>
        <v>7510.273</v>
      </c>
      <c r="I121" s="76"/>
      <c r="J121" s="76"/>
      <c r="K121" s="76">
        <v>7510.273</v>
      </c>
      <c r="L121" s="79"/>
      <c r="M121" s="80">
        <f t="shared" si="7"/>
        <v>74.2380790928061</v>
      </c>
      <c r="N121" s="81">
        <f aca="true" t="shared" si="20" ref="N121:N126">Q121</f>
        <v>7510.273</v>
      </c>
      <c r="O121" s="76"/>
      <c r="P121" s="76"/>
      <c r="Q121" s="76">
        <v>7510.273</v>
      </c>
      <c r="R121" s="79"/>
      <c r="S121" s="82">
        <f t="shared" si="8"/>
        <v>74.2380790928061</v>
      </c>
      <c r="T121" s="41"/>
    </row>
    <row r="122" spans="1:20" s="40" customFormat="1" ht="64.5" customHeight="1" hidden="1">
      <c r="A122" s="73" t="s">
        <v>195</v>
      </c>
      <c r="B122" s="74" t="s">
        <v>143</v>
      </c>
      <c r="C122" s="75">
        <f t="shared" si="18"/>
        <v>0</v>
      </c>
      <c r="D122" s="76"/>
      <c r="E122" s="76"/>
      <c r="F122" s="77">
        <v>0</v>
      </c>
      <c r="G122" s="78"/>
      <c r="H122" s="75">
        <f t="shared" si="19"/>
        <v>0</v>
      </c>
      <c r="I122" s="76"/>
      <c r="J122" s="76"/>
      <c r="K122" s="76">
        <v>0</v>
      </c>
      <c r="L122" s="79"/>
      <c r="M122" s="80" t="e">
        <f t="shared" si="7"/>
        <v>#DIV/0!</v>
      </c>
      <c r="N122" s="81">
        <f t="shared" si="20"/>
        <v>0</v>
      </c>
      <c r="O122" s="76"/>
      <c r="P122" s="76"/>
      <c r="Q122" s="76">
        <v>0</v>
      </c>
      <c r="R122" s="79"/>
      <c r="S122" s="82" t="e">
        <f t="shared" si="8"/>
        <v>#DIV/0!</v>
      </c>
      <c r="T122" s="41"/>
    </row>
    <row r="123" spans="1:20" s="40" customFormat="1" ht="69">
      <c r="A123" s="73" t="s">
        <v>20</v>
      </c>
      <c r="B123" s="200" t="s">
        <v>167</v>
      </c>
      <c r="C123" s="75">
        <f t="shared" si="18"/>
        <v>546.84</v>
      </c>
      <c r="D123" s="76"/>
      <c r="E123" s="76"/>
      <c r="F123" s="77">
        <f>F124+F125+F126+F127</f>
        <v>546.84</v>
      </c>
      <c r="G123" s="78"/>
      <c r="H123" s="75">
        <f t="shared" si="19"/>
        <v>375.74300000000005</v>
      </c>
      <c r="I123" s="76"/>
      <c r="J123" s="76"/>
      <c r="K123" s="76">
        <f>K124+K125+K126+K127</f>
        <v>375.74300000000005</v>
      </c>
      <c r="L123" s="79"/>
      <c r="M123" s="80">
        <f t="shared" si="7"/>
        <v>68.71168897666594</v>
      </c>
      <c r="N123" s="81">
        <f t="shared" si="20"/>
        <v>354.22</v>
      </c>
      <c r="O123" s="76"/>
      <c r="P123" s="76"/>
      <c r="Q123" s="76">
        <f>Q124+Q125+Q126+Q127</f>
        <v>354.22</v>
      </c>
      <c r="R123" s="79"/>
      <c r="S123" s="82">
        <f t="shared" si="8"/>
        <v>64.77580279423597</v>
      </c>
      <c r="T123" s="41"/>
    </row>
    <row r="124" spans="1:20" s="40" customFormat="1" ht="34.5">
      <c r="A124" s="73" t="s">
        <v>194</v>
      </c>
      <c r="B124" s="83" t="s">
        <v>144</v>
      </c>
      <c r="C124" s="75">
        <f t="shared" si="18"/>
        <v>206</v>
      </c>
      <c r="D124" s="76"/>
      <c r="E124" s="76"/>
      <c r="F124" s="77">
        <v>206</v>
      </c>
      <c r="G124" s="78"/>
      <c r="H124" s="75">
        <f t="shared" si="19"/>
        <v>142.135</v>
      </c>
      <c r="I124" s="76"/>
      <c r="J124" s="76"/>
      <c r="K124" s="76">
        <v>142.135</v>
      </c>
      <c r="L124" s="79"/>
      <c r="M124" s="80">
        <f t="shared" si="7"/>
        <v>68.99757281553399</v>
      </c>
      <c r="N124" s="81">
        <f t="shared" si="20"/>
        <v>134.084</v>
      </c>
      <c r="O124" s="76"/>
      <c r="P124" s="76"/>
      <c r="Q124" s="76">
        <v>134.084</v>
      </c>
      <c r="R124" s="79"/>
      <c r="S124" s="82">
        <f t="shared" si="8"/>
        <v>65.08932038834952</v>
      </c>
      <c r="T124" s="41"/>
    </row>
    <row r="125" spans="1:20" s="40" customFormat="1" ht="34.5">
      <c r="A125" s="73" t="s">
        <v>195</v>
      </c>
      <c r="B125" s="83" t="s">
        <v>145</v>
      </c>
      <c r="C125" s="75">
        <f t="shared" si="18"/>
        <v>105.44</v>
      </c>
      <c r="D125" s="76"/>
      <c r="E125" s="76"/>
      <c r="F125" s="77">
        <v>105.44</v>
      </c>
      <c r="G125" s="78"/>
      <c r="H125" s="75">
        <f t="shared" si="19"/>
        <v>71.867</v>
      </c>
      <c r="I125" s="76"/>
      <c r="J125" s="76"/>
      <c r="K125" s="76">
        <v>71.867</v>
      </c>
      <c r="L125" s="79"/>
      <c r="M125" s="80">
        <f t="shared" si="7"/>
        <v>68.1591426403642</v>
      </c>
      <c r="N125" s="81">
        <f t="shared" si="20"/>
        <v>71.867</v>
      </c>
      <c r="O125" s="76"/>
      <c r="P125" s="76"/>
      <c r="Q125" s="76">
        <v>71.867</v>
      </c>
      <c r="R125" s="79"/>
      <c r="S125" s="82">
        <f t="shared" si="8"/>
        <v>68.1591426403642</v>
      </c>
      <c r="T125" s="41"/>
    </row>
    <row r="126" spans="1:20" s="40" customFormat="1" ht="34.5">
      <c r="A126" s="73" t="s">
        <v>196</v>
      </c>
      <c r="B126" s="74" t="s">
        <v>146</v>
      </c>
      <c r="C126" s="75">
        <f t="shared" si="18"/>
        <v>202.323</v>
      </c>
      <c r="D126" s="76"/>
      <c r="E126" s="76"/>
      <c r="F126" s="77">
        <v>202.323</v>
      </c>
      <c r="G126" s="78"/>
      <c r="H126" s="75">
        <f t="shared" si="19"/>
        <v>129.357</v>
      </c>
      <c r="I126" s="76"/>
      <c r="J126" s="76"/>
      <c r="K126" s="76">
        <v>129.357</v>
      </c>
      <c r="L126" s="79"/>
      <c r="M126" s="80">
        <f t="shared" si="7"/>
        <v>63.93588469921857</v>
      </c>
      <c r="N126" s="81">
        <f t="shared" si="20"/>
        <v>115.885</v>
      </c>
      <c r="O126" s="76"/>
      <c r="P126" s="76"/>
      <c r="Q126" s="76">
        <v>115.885</v>
      </c>
      <c r="R126" s="79"/>
      <c r="S126" s="82">
        <f t="shared" si="8"/>
        <v>57.27722503126189</v>
      </c>
      <c r="T126" s="41"/>
    </row>
    <row r="127" spans="1:20" s="40" customFormat="1" ht="27.75" customHeight="1" thickBot="1">
      <c r="A127" s="84" t="s">
        <v>199</v>
      </c>
      <c r="B127" s="85" t="s">
        <v>147</v>
      </c>
      <c r="C127" s="86">
        <f>F127</f>
        <v>33.077</v>
      </c>
      <c r="D127" s="87"/>
      <c r="E127" s="87"/>
      <c r="F127" s="88">
        <v>33.077</v>
      </c>
      <c r="G127" s="89"/>
      <c r="H127" s="86">
        <f>K127</f>
        <v>32.384</v>
      </c>
      <c r="I127" s="87"/>
      <c r="J127" s="87"/>
      <c r="K127" s="87">
        <v>32.384</v>
      </c>
      <c r="L127" s="90"/>
      <c r="M127" s="91">
        <f t="shared" si="7"/>
        <v>97.90488859328235</v>
      </c>
      <c r="N127" s="92">
        <f>Q127</f>
        <v>32.384</v>
      </c>
      <c r="O127" s="87"/>
      <c r="P127" s="87"/>
      <c r="Q127" s="87">
        <v>32.384</v>
      </c>
      <c r="R127" s="90"/>
      <c r="S127" s="93">
        <f t="shared" si="8"/>
        <v>97.90488859328235</v>
      </c>
      <c r="T127" s="41"/>
    </row>
    <row r="128" spans="1:21" s="40" customFormat="1" ht="84.75" customHeight="1" thickBot="1">
      <c r="A128" s="52" t="s">
        <v>21</v>
      </c>
      <c r="B128" s="53" t="s">
        <v>252</v>
      </c>
      <c r="C128" s="54">
        <f>E128+F128</f>
        <v>21174.244000000002</v>
      </c>
      <c r="D128" s="55"/>
      <c r="E128" s="55"/>
      <c r="F128" s="56">
        <f>F129+F136+F148+F152+F159+F163+F167+F171</f>
        <v>21174.244000000002</v>
      </c>
      <c r="G128" s="57"/>
      <c r="H128" s="54">
        <f>J128+K128</f>
        <v>14134.667</v>
      </c>
      <c r="I128" s="55"/>
      <c r="J128" s="55"/>
      <c r="K128" s="55">
        <f>K129+K136+K148+K152+K159+K163+K167+K171</f>
        <v>14134.667</v>
      </c>
      <c r="L128" s="58"/>
      <c r="M128" s="59">
        <f t="shared" si="7"/>
        <v>66.75405742939392</v>
      </c>
      <c r="N128" s="60">
        <f>P128+Q128</f>
        <v>13685.662</v>
      </c>
      <c r="O128" s="55"/>
      <c r="P128" s="55"/>
      <c r="Q128" s="55">
        <f>Q129+Q136+Q148+Q152+Q159+Q163+Q167+Q171</f>
        <v>13685.662</v>
      </c>
      <c r="R128" s="58"/>
      <c r="S128" s="62">
        <f>N128/C128*100</f>
        <v>64.63353307915031</v>
      </c>
      <c r="T128" s="41" t="e">
        <f>P128/E128*100</f>
        <v>#DIV/0!</v>
      </c>
      <c r="U128" s="41">
        <f>Q128/F128*100</f>
        <v>64.63353307915031</v>
      </c>
    </row>
    <row r="129" spans="1:20" s="46" customFormat="1" ht="91.5">
      <c r="A129" s="63" t="s">
        <v>81</v>
      </c>
      <c r="B129" s="226" t="s">
        <v>168</v>
      </c>
      <c r="C129" s="65">
        <f>E129+F129</f>
        <v>2331.29</v>
      </c>
      <c r="D129" s="66"/>
      <c r="E129" s="66"/>
      <c r="F129" s="67">
        <v>2331.29</v>
      </c>
      <c r="G129" s="68"/>
      <c r="H129" s="65">
        <f>J129+K129</f>
        <v>1492.428</v>
      </c>
      <c r="I129" s="66"/>
      <c r="J129" s="66"/>
      <c r="K129" s="66">
        <v>1492.428</v>
      </c>
      <c r="L129" s="69"/>
      <c r="M129" s="70">
        <f t="shared" si="7"/>
        <v>64.01726082984099</v>
      </c>
      <c r="N129" s="71">
        <f>P129+Q129</f>
        <v>1654.945</v>
      </c>
      <c r="O129" s="66"/>
      <c r="P129" s="66"/>
      <c r="Q129" s="66">
        <v>1654.945</v>
      </c>
      <c r="R129" s="69"/>
      <c r="S129" s="72">
        <f t="shared" si="8"/>
        <v>70.98837982404591</v>
      </c>
      <c r="T129" s="41"/>
    </row>
    <row r="130" spans="1:20" s="40" customFormat="1" ht="48.75" customHeight="1">
      <c r="A130" s="73" t="s">
        <v>194</v>
      </c>
      <c r="B130" s="177" t="s">
        <v>97</v>
      </c>
      <c r="C130" s="75"/>
      <c r="D130" s="76"/>
      <c r="E130" s="76"/>
      <c r="F130" s="77"/>
      <c r="G130" s="78"/>
      <c r="H130" s="75"/>
      <c r="I130" s="76"/>
      <c r="J130" s="76"/>
      <c r="K130" s="76"/>
      <c r="L130" s="79"/>
      <c r="M130" s="227"/>
      <c r="N130" s="81"/>
      <c r="O130" s="76"/>
      <c r="P130" s="76"/>
      <c r="Q130" s="76"/>
      <c r="R130" s="79"/>
      <c r="S130" s="82"/>
      <c r="T130" s="41"/>
    </row>
    <row r="131" spans="1:20" s="40" customFormat="1" ht="34.5">
      <c r="A131" s="73" t="s">
        <v>195</v>
      </c>
      <c r="B131" s="177" t="s">
        <v>98</v>
      </c>
      <c r="C131" s="75"/>
      <c r="D131" s="76"/>
      <c r="E131" s="76"/>
      <c r="F131" s="77"/>
      <c r="G131" s="78"/>
      <c r="H131" s="75"/>
      <c r="I131" s="76"/>
      <c r="J131" s="76"/>
      <c r="K131" s="76"/>
      <c r="L131" s="79"/>
      <c r="M131" s="227"/>
      <c r="N131" s="81"/>
      <c r="O131" s="76"/>
      <c r="P131" s="76"/>
      <c r="Q131" s="76"/>
      <c r="R131" s="79"/>
      <c r="S131" s="82"/>
      <c r="T131" s="41"/>
    </row>
    <row r="132" spans="1:20" s="40" customFormat="1" ht="34.5">
      <c r="A132" s="73" t="s">
        <v>196</v>
      </c>
      <c r="B132" s="177" t="s">
        <v>99</v>
      </c>
      <c r="C132" s="75"/>
      <c r="D132" s="76"/>
      <c r="E132" s="76"/>
      <c r="F132" s="77"/>
      <c r="G132" s="78"/>
      <c r="H132" s="75"/>
      <c r="I132" s="76"/>
      <c r="J132" s="76"/>
      <c r="K132" s="76"/>
      <c r="L132" s="79"/>
      <c r="M132" s="227"/>
      <c r="N132" s="81"/>
      <c r="O132" s="76"/>
      <c r="P132" s="76"/>
      <c r="Q132" s="76"/>
      <c r="R132" s="79"/>
      <c r="S132" s="82"/>
      <c r="T132" s="41"/>
    </row>
    <row r="133" spans="1:20" s="40" customFormat="1" ht="51" customHeight="1">
      <c r="A133" s="73" t="s">
        <v>199</v>
      </c>
      <c r="B133" s="177" t="s">
        <v>102</v>
      </c>
      <c r="C133" s="75"/>
      <c r="D133" s="76"/>
      <c r="E133" s="76"/>
      <c r="F133" s="77"/>
      <c r="G133" s="78"/>
      <c r="H133" s="75"/>
      <c r="I133" s="76"/>
      <c r="J133" s="76"/>
      <c r="K133" s="76"/>
      <c r="L133" s="79"/>
      <c r="M133" s="227"/>
      <c r="N133" s="81"/>
      <c r="O133" s="76"/>
      <c r="P133" s="76"/>
      <c r="Q133" s="76"/>
      <c r="R133" s="79"/>
      <c r="S133" s="82"/>
      <c r="T133" s="41"/>
    </row>
    <row r="134" spans="1:20" s="40" customFormat="1" ht="80.25">
      <c r="A134" s="73" t="s">
        <v>200</v>
      </c>
      <c r="B134" s="177" t="s">
        <v>103</v>
      </c>
      <c r="C134" s="75"/>
      <c r="D134" s="76"/>
      <c r="E134" s="76"/>
      <c r="F134" s="77"/>
      <c r="G134" s="78"/>
      <c r="H134" s="75"/>
      <c r="I134" s="76"/>
      <c r="J134" s="76"/>
      <c r="K134" s="76"/>
      <c r="L134" s="79"/>
      <c r="M134" s="227"/>
      <c r="N134" s="81"/>
      <c r="O134" s="76"/>
      <c r="P134" s="76"/>
      <c r="Q134" s="76"/>
      <c r="R134" s="79"/>
      <c r="S134" s="82"/>
      <c r="T134" s="41"/>
    </row>
    <row r="135" spans="1:20" s="40" customFormat="1" ht="57">
      <c r="A135" s="73" t="s">
        <v>201</v>
      </c>
      <c r="B135" s="177" t="s">
        <v>104</v>
      </c>
      <c r="C135" s="75"/>
      <c r="D135" s="76"/>
      <c r="E135" s="76"/>
      <c r="F135" s="77"/>
      <c r="G135" s="78"/>
      <c r="H135" s="75"/>
      <c r="I135" s="76"/>
      <c r="J135" s="76"/>
      <c r="K135" s="76"/>
      <c r="L135" s="79"/>
      <c r="M135" s="227"/>
      <c r="N135" s="81"/>
      <c r="O135" s="76"/>
      <c r="P135" s="76"/>
      <c r="Q135" s="76"/>
      <c r="R135" s="79"/>
      <c r="S135" s="82"/>
      <c r="T135" s="41"/>
    </row>
    <row r="136" spans="1:20" s="40" customFormat="1" ht="57">
      <c r="A136" s="73" t="s">
        <v>82</v>
      </c>
      <c r="B136" s="177" t="s">
        <v>169</v>
      </c>
      <c r="C136" s="75">
        <f>E136+F136</f>
        <v>2331.29</v>
      </c>
      <c r="D136" s="76"/>
      <c r="E136" s="76"/>
      <c r="F136" s="77">
        <v>2331.29</v>
      </c>
      <c r="G136" s="78"/>
      <c r="H136" s="75">
        <f>J136+K136</f>
        <v>1492.428</v>
      </c>
      <c r="I136" s="76"/>
      <c r="J136" s="76"/>
      <c r="K136" s="76">
        <v>1492.428</v>
      </c>
      <c r="L136" s="79"/>
      <c r="M136" s="80">
        <f t="shared" si="7"/>
        <v>64.01726082984099</v>
      </c>
      <c r="N136" s="81">
        <f>P136+Q136</f>
        <v>1654.945</v>
      </c>
      <c r="O136" s="76"/>
      <c r="P136" s="76"/>
      <c r="Q136" s="76">
        <v>1654.945</v>
      </c>
      <c r="R136" s="79"/>
      <c r="S136" s="82">
        <f t="shared" si="8"/>
        <v>70.98837982404591</v>
      </c>
      <c r="T136" s="41"/>
    </row>
    <row r="137" spans="1:20" s="40" customFormat="1" ht="69">
      <c r="A137" s="73" t="s">
        <v>194</v>
      </c>
      <c r="B137" s="177" t="s">
        <v>105</v>
      </c>
      <c r="C137" s="75"/>
      <c r="D137" s="76"/>
      <c r="E137" s="76"/>
      <c r="F137" s="77"/>
      <c r="G137" s="78"/>
      <c r="H137" s="75"/>
      <c r="I137" s="76"/>
      <c r="J137" s="76"/>
      <c r="K137" s="76"/>
      <c r="L137" s="79"/>
      <c r="M137" s="227"/>
      <c r="N137" s="81"/>
      <c r="O137" s="76"/>
      <c r="P137" s="76"/>
      <c r="Q137" s="76"/>
      <c r="R137" s="79"/>
      <c r="S137" s="82"/>
      <c r="T137" s="41"/>
    </row>
    <row r="138" spans="1:20" s="40" customFormat="1" ht="114.75">
      <c r="A138" s="73" t="s">
        <v>195</v>
      </c>
      <c r="B138" s="177" t="s">
        <v>188</v>
      </c>
      <c r="C138" s="75"/>
      <c r="D138" s="76"/>
      <c r="E138" s="76"/>
      <c r="F138" s="77"/>
      <c r="G138" s="78"/>
      <c r="H138" s="75"/>
      <c r="I138" s="76"/>
      <c r="J138" s="76"/>
      <c r="K138" s="76"/>
      <c r="L138" s="79"/>
      <c r="M138" s="227"/>
      <c r="N138" s="81"/>
      <c r="O138" s="76"/>
      <c r="P138" s="76"/>
      <c r="Q138" s="76"/>
      <c r="R138" s="79"/>
      <c r="S138" s="82"/>
      <c r="T138" s="41"/>
    </row>
    <row r="139" spans="1:20" s="40" customFormat="1" ht="99" customHeight="1">
      <c r="A139" s="73" t="s">
        <v>196</v>
      </c>
      <c r="B139" s="177" t="s">
        <v>106</v>
      </c>
      <c r="C139" s="75"/>
      <c r="D139" s="76"/>
      <c r="E139" s="76"/>
      <c r="F139" s="77"/>
      <c r="G139" s="78"/>
      <c r="H139" s="75"/>
      <c r="I139" s="76"/>
      <c r="J139" s="76"/>
      <c r="K139" s="76"/>
      <c r="L139" s="79"/>
      <c r="M139" s="227"/>
      <c r="N139" s="81"/>
      <c r="O139" s="76"/>
      <c r="P139" s="76"/>
      <c r="Q139" s="76"/>
      <c r="R139" s="79"/>
      <c r="S139" s="82"/>
      <c r="T139" s="41"/>
    </row>
    <row r="140" spans="1:20" s="40" customFormat="1" ht="74.25" customHeight="1">
      <c r="A140" s="73" t="s">
        <v>199</v>
      </c>
      <c r="B140" s="74" t="s">
        <v>107</v>
      </c>
      <c r="C140" s="75"/>
      <c r="D140" s="76"/>
      <c r="E140" s="76"/>
      <c r="F140" s="77"/>
      <c r="G140" s="78"/>
      <c r="H140" s="75"/>
      <c r="I140" s="76"/>
      <c r="J140" s="76"/>
      <c r="K140" s="76"/>
      <c r="L140" s="79"/>
      <c r="M140" s="227"/>
      <c r="N140" s="81"/>
      <c r="O140" s="76"/>
      <c r="P140" s="76"/>
      <c r="Q140" s="76"/>
      <c r="R140" s="79"/>
      <c r="S140" s="82"/>
      <c r="T140" s="41"/>
    </row>
    <row r="141" spans="1:20" s="40" customFormat="1" ht="69">
      <c r="A141" s="73" t="s">
        <v>200</v>
      </c>
      <c r="B141" s="74" t="s">
        <v>108</v>
      </c>
      <c r="C141" s="75"/>
      <c r="D141" s="76"/>
      <c r="E141" s="76"/>
      <c r="F141" s="77"/>
      <c r="G141" s="78"/>
      <c r="H141" s="75"/>
      <c r="I141" s="76"/>
      <c r="J141" s="76"/>
      <c r="K141" s="76"/>
      <c r="L141" s="79"/>
      <c r="M141" s="227"/>
      <c r="N141" s="81"/>
      <c r="O141" s="76"/>
      <c r="P141" s="76"/>
      <c r="Q141" s="76"/>
      <c r="R141" s="79"/>
      <c r="S141" s="82"/>
      <c r="T141" s="41"/>
    </row>
    <row r="142" spans="1:20" s="40" customFormat="1" ht="69">
      <c r="A142" s="73" t="s">
        <v>201</v>
      </c>
      <c r="B142" s="74" t="s">
        <v>109</v>
      </c>
      <c r="C142" s="75"/>
      <c r="D142" s="76"/>
      <c r="E142" s="76"/>
      <c r="F142" s="77"/>
      <c r="G142" s="78"/>
      <c r="H142" s="75"/>
      <c r="I142" s="76"/>
      <c r="J142" s="76"/>
      <c r="K142" s="76"/>
      <c r="L142" s="79"/>
      <c r="M142" s="227"/>
      <c r="N142" s="81"/>
      <c r="O142" s="76"/>
      <c r="P142" s="76"/>
      <c r="Q142" s="76"/>
      <c r="R142" s="79"/>
      <c r="S142" s="82"/>
      <c r="T142" s="41"/>
    </row>
    <row r="143" spans="1:20" s="40" customFormat="1" ht="91.5">
      <c r="A143" s="73" t="s">
        <v>202</v>
      </c>
      <c r="B143" s="74" t="s">
        <v>110</v>
      </c>
      <c r="C143" s="75"/>
      <c r="D143" s="76"/>
      <c r="E143" s="76"/>
      <c r="F143" s="77"/>
      <c r="G143" s="78"/>
      <c r="H143" s="75"/>
      <c r="I143" s="76"/>
      <c r="J143" s="76"/>
      <c r="K143" s="76"/>
      <c r="L143" s="79"/>
      <c r="M143" s="227"/>
      <c r="N143" s="81"/>
      <c r="O143" s="76"/>
      <c r="P143" s="76"/>
      <c r="Q143" s="76"/>
      <c r="R143" s="79"/>
      <c r="S143" s="82"/>
      <c r="T143" s="41"/>
    </row>
    <row r="144" spans="1:20" s="40" customFormat="1" ht="126">
      <c r="A144" s="73" t="s">
        <v>203</v>
      </c>
      <c r="B144" s="74" t="s">
        <v>111</v>
      </c>
      <c r="C144" s="75"/>
      <c r="D144" s="76"/>
      <c r="E144" s="76"/>
      <c r="F144" s="77"/>
      <c r="G144" s="78"/>
      <c r="H144" s="75"/>
      <c r="I144" s="76"/>
      <c r="J144" s="76"/>
      <c r="K144" s="76"/>
      <c r="L144" s="79"/>
      <c r="M144" s="227"/>
      <c r="N144" s="81"/>
      <c r="O144" s="76"/>
      <c r="P144" s="76"/>
      <c r="Q144" s="76"/>
      <c r="R144" s="79"/>
      <c r="S144" s="82"/>
      <c r="T144" s="41"/>
    </row>
    <row r="145" spans="1:20" s="40" customFormat="1" ht="77.25" customHeight="1">
      <c r="A145" s="73" t="s">
        <v>204</v>
      </c>
      <c r="B145" s="74" t="s">
        <v>112</v>
      </c>
      <c r="C145" s="75"/>
      <c r="D145" s="76"/>
      <c r="E145" s="76"/>
      <c r="F145" s="77"/>
      <c r="G145" s="78"/>
      <c r="H145" s="75"/>
      <c r="I145" s="76"/>
      <c r="J145" s="76"/>
      <c r="K145" s="76"/>
      <c r="L145" s="79"/>
      <c r="M145" s="227"/>
      <c r="N145" s="81"/>
      <c r="O145" s="76"/>
      <c r="P145" s="76"/>
      <c r="Q145" s="76"/>
      <c r="R145" s="79"/>
      <c r="S145" s="82"/>
      <c r="T145" s="41"/>
    </row>
    <row r="146" spans="1:20" s="40" customFormat="1" ht="69">
      <c r="A146" s="73" t="s">
        <v>21</v>
      </c>
      <c r="B146" s="74" t="s">
        <v>113</v>
      </c>
      <c r="C146" s="75"/>
      <c r="D146" s="76"/>
      <c r="E146" s="76"/>
      <c r="F146" s="77"/>
      <c r="G146" s="78"/>
      <c r="H146" s="75"/>
      <c r="I146" s="76"/>
      <c r="J146" s="76"/>
      <c r="K146" s="76"/>
      <c r="L146" s="79"/>
      <c r="M146" s="227"/>
      <c r="N146" s="81"/>
      <c r="O146" s="76"/>
      <c r="P146" s="76"/>
      <c r="Q146" s="76"/>
      <c r="R146" s="79"/>
      <c r="S146" s="82"/>
      <c r="T146" s="41"/>
    </row>
    <row r="147" spans="1:20" s="40" customFormat="1" ht="114.75">
      <c r="A147" s="73" t="s">
        <v>22</v>
      </c>
      <c r="B147" s="177" t="s">
        <v>182</v>
      </c>
      <c r="C147" s="75"/>
      <c r="D147" s="76"/>
      <c r="E147" s="76"/>
      <c r="F147" s="77"/>
      <c r="G147" s="78"/>
      <c r="H147" s="75"/>
      <c r="I147" s="76"/>
      <c r="J147" s="76"/>
      <c r="K147" s="76"/>
      <c r="L147" s="79"/>
      <c r="M147" s="227"/>
      <c r="N147" s="81"/>
      <c r="O147" s="76"/>
      <c r="P147" s="76"/>
      <c r="Q147" s="76"/>
      <c r="R147" s="79"/>
      <c r="S147" s="82"/>
      <c r="T147" s="41"/>
    </row>
    <row r="148" spans="1:20" s="40" customFormat="1" ht="132.75" customHeight="1">
      <c r="A148" s="73" t="s">
        <v>89</v>
      </c>
      <c r="B148" s="177" t="s">
        <v>170</v>
      </c>
      <c r="C148" s="75">
        <f>E148+F148</f>
        <v>8643.174</v>
      </c>
      <c r="D148" s="76"/>
      <c r="E148" s="76"/>
      <c r="F148" s="77">
        <v>8643.174</v>
      </c>
      <c r="G148" s="78"/>
      <c r="H148" s="75">
        <f>J148+K148</f>
        <v>6459.427</v>
      </c>
      <c r="I148" s="76"/>
      <c r="J148" s="76"/>
      <c r="K148" s="76">
        <v>6459.427</v>
      </c>
      <c r="L148" s="79"/>
      <c r="M148" s="80">
        <f t="shared" si="7"/>
        <v>74.7344320500779</v>
      </c>
      <c r="N148" s="81">
        <f>P148+Q148</f>
        <v>5830.505</v>
      </c>
      <c r="O148" s="76"/>
      <c r="P148" s="76"/>
      <c r="Q148" s="76">
        <v>5830.505</v>
      </c>
      <c r="R148" s="79"/>
      <c r="S148" s="82">
        <f t="shared" si="8"/>
        <v>67.45791534452505</v>
      </c>
      <c r="T148" s="41"/>
    </row>
    <row r="149" spans="1:20" s="40" customFormat="1" ht="34.5">
      <c r="A149" s="73" t="s">
        <v>194</v>
      </c>
      <c r="B149" s="177" t="s">
        <v>116</v>
      </c>
      <c r="C149" s="75"/>
      <c r="D149" s="76"/>
      <c r="E149" s="76"/>
      <c r="F149" s="77"/>
      <c r="G149" s="78"/>
      <c r="H149" s="75"/>
      <c r="I149" s="76"/>
      <c r="J149" s="76"/>
      <c r="K149" s="76"/>
      <c r="L149" s="79"/>
      <c r="M149" s="227"/>
      <c r="N149" s="81"/>
      <c r="O149" s="76"/>
      <c r="P149" s="76"/>
      <c r="Q149" s="76"/>
      <c r="R149" s="79"/>
      <c r="S149" s="82"/>
      <c r="T149" s="41"/>
    </row>
    <row r="150" spans="1:20" s="40" customFormat="1" ht="34.5">
      <c r="A150" s="73" t="s">
        <v>195</v>
      </c>
      <c r="B150" s="177" t="s">
        <v>117</v>
      </c>
      <c r="C150" s="75"/>
      <c r="D150" s="76"/>
      <c r="E150" s="76"/>
      <c r="F150" s="77"/>
      <c r="G150" s="78"/>
      <c r="H150" s="75"/>
      <c r="I150" s="76"/>
      <c r="J150" s="76"/>
      <c r="K150" s="76"/>
      <c r="L150" s="79"/>
      <c r="M150" s="227"/>
      <c r="N150" s="81"/>
      <c r="O150" s="76"/>
      <c r="P150" s="76"/>
      <c r="Q150" s="76"/>
      <c r="R150" s="79"/>
      <c r="S150" s="82"/>
      <c r="T150" s="41"/>
    </row>
    <row r="151" spans="1:20" s="40" customFormat="1" ht="77.25" customHeight="1">
      <c r="A151" s="73" t="s">
        <v>196</v>
      </c>
      <c r="B151" s="74" t="s">
        <v>118</v>
      </c>
      <c r="C151" s="75"/>
      <c r="D151" s="76"/>
      <c r="E151" s="76"/>
      <c r="F151" s="77"/>
      <c r="G151" s="78"/>
      <c r="H151" s="75"/>
      <c r="I151" s="76"/>
      <c r="J151" s="76"/>
      <c r="K151" s="76"/>
      <c r="L151" s="79"/>
      <c r="M151" s="227"/>
      <c r="N151" s="81"/>
      <c r="O151" s="76"/>
      <c r="P151" s="76"/>
      <c r="Q151" s="76"/>
      <c r="R151" s="79"/>
      <c r="S151" s="82"/>
      <c r="T151" s="41"/>
    </row>
    <row r="152" spans="1:20" s="40" customFormat="1" ht="45.75">
      <c r="A152" s="73" t="s">
        <v>90</v>
      </c>
      <c r="B152" s="200" t="s">
        <v>171</v>
      </c>
      <c r="C152" s="75">
        <f>E152+F152</f>
        <v>2331.29</v>
      </c>
      <c r="D152" s="76"/>
      <c r="E152" s="76"/>
      <c r="F152" s="77">
        <v>2331.29</v>
      </c>
      <c r="G152" s="78"/>
      <c r="H152" s="75">
        <f>J152+K152</f>
        <v>1492.428</v>
      </c>
      <c r="I152" s="76"/>
      <c r="J152" s="76">
        <v>0</v>
      </c>
      <c r="K152" s="76">
        <v>1492.428</v>
      </c>
      <c r="L152" s="79"/>
      <c r="M152" s="80">
        <f t="shared" si="7"/>
        <v>64.01726082984099</v>
      </c>
      <c r="N152" s="81">
        <f>P152+Q152</f>
        <v>1654.945</v>
      </c>
      <c r="O152" s="76"/>
      <c r="P152" s="76"/>
      <c r="Q152" s="76">
        <v>1654.945</v>
      </c>
      <c r="R152" s="79"/>
      <c r="S152" s="82">
        <f>N152/C152*100</f>
        <v>70.98837982404591</v>
      </c>
      <c r="T152" s="41"/>
    </row>
    <row r="153" spans="1:20" s="40" customFormat="1" ht="114.75">
      <c r="A153" s="73" t="s">
        <v>194</v>
      </c>
      <c r="B153" s="177" t="s">
        <v>119</v>
      </c>
      <c r="C153" s="75"/>
      <c r="D153" s="76"/>
      <c r="E153" s="76"/>
      <c r="F153" s="77"/>
      <c r="G153" s="78"/>
      <c r="H153" s="75"/>
      <c r="I153" s="76"/>
      <c r="J153" s="76"/>
      <c r="K153" s="76"/>
      <c r="L153" s="79"/>
      <c r="M153" s="227"/>
      <c r="N153" s="81"/>
      <c r="O153" s="76"/>
      <c r="P153" s="76"/>
      <c r="Q153" s="76"/>
      <c r="R153" s="79"/>
      <c r="S153" s="82"/>
      <c r="T153" s="41"/>
    </row>
    <row r="154" spans="1:20" s="40" customFormat="1" ht="57">
      <c r="A154" s="73" t="s">
        <v>195</v>
      </c>
      <c r="B154" s="177" t="s">
        <v>120</v>
      </c>
      <c r="C154" s="75"/>
      <c r="D154" s="76"/>
      <c r="E154" s="76"/>
      <c r="F154" s="77"/>
      <c r="G154" s="78"/>
      <c r="H154" s="75"/>
      <c r="I154" s="76"/>
      <c r="J154" s="76"/>
      <c r="K154" s="76"/>
      <c r="L154" s="79"/>
      <c r="M154" s="227"/>
      <c r="N154" s="81"/>
      <c r="O154" s="76"/>
      <c r="P154" s="76"/>
      <c r="Q154" s="76"/>
      <c r="R154" s="79"/>
      <c r="S154" s="82"/>
      <c r="T154" s="41"/>
    </row>
    <row r="155" spans="1:20" s="40" customFormat="1" ht="57">
      <c r="A155" s="73" t="s">
        <v>196</v>
      </c>
      <c r="B155" s="177" t="s">
        <v>121</v>
      </c>
      <c r="C155" s="75"/>
      <c r="D155" s="76"/>
      <c r="E155" s="76"/>
      <c r="F155" s="77"/>
      <c r="G155" s="78"/>
      <c r="H155" s="75"/>
      <c r="I155" s="76"/>
      <c r="J155" s="76"/>
      <c r="K155" s="76"/>
      <c r="L155" s="79"/>
      <c r="M155" s="227"/>
      <c r="N155" s="81"/>
      <c r="O155" s="76"/>
      <c r="P155" s="76"/>
      <c r="Q155" s="76"/>
      <c r="R155" s="79"/>
      <c r="S155" s="82"/>
      <c r="T155" s="41"/>
    </row>
    <row r="156" spans="1:20" s="40" customFormat="1" ht="195.75" customHeight="1">
      <c r="A156" s="73" t="s">
        <v>199</v>
      </c>
      <c r="B156" s="177" t="s">
        <v>122</v>
      </c>
      <c r="C156" s="75"/>
      <c r="D156" s="76"/>
      <c r="E156" s="76"/>
      <c r="F156" s="77"/>
      <c r="G156" s="78"/>
      <c r="H156" s="75"/>
      <c r="I156" s="76"/>
      <c r="J156" s="76"/>
      <c r="K156" s="76"/>
      <c r="L156" s="79"/>
      <c r="M156" s="227"/>
      <c r="N156" s="81"/>
      <c r="O156" s="76"/>
      <c r="P156" s="76"/>
      <c r="Q156" s="76"/>
      <c r="R156" s="79"/>
      <c r="S156" s="82"/>
      <c r="T156" s="41"/>
    </row>
    <row r="157" spans="1:20" s="40" customFormat="1" ht="96" customHeight="1">
      <c r="A157" s="73" t="s">
        <v>200</v>
      </c>
      <c r="B157" s="74" t="s">
        <v>123</v>
      </c>
      <c r="C157" s="75"/>
      <c r="D157" s="76"/>
      <c r="E157" s="76"/>
      <c r="F157" s="77"/>
      <c r="G157" s="78"/>
      <c r="H157" s="75"/>
      <c r="I157" s="76"/>
      <c r="J157" s="76"/>
      <c r="K157" s="76"/>
      <c r="L157" s="79"/>
      <c r="M157" s="227"/>
      <c r="N157" s="81"/>
      <c r="O157" s="76"/>
      <c r="P157" s="76"/>
      <c r="Q157" s="76"/>
      <c r="R157" s="79"/>
      <c r="S157" s="82"/>
      <c r="T157" s="41"/>
    </row>
    <row r="158" spans="1:20" s="40" customFormat="1" ht="113.25" customHeight="1">
      <c r="A158" s="73" t="s">
        <v>201</v>
      </c>
      <c r="B158" s="74" t="s">
        <v>183</v>
      </c>
      <c r="C158" s="75"/>
      <c r="D158" s="76"/>
      <c r="E158" s="76"/>
      <c r="F158" s="77"/>
      <c r="G158" s="78"/>
      <c r="H158" s="75"/>
      <c r="I158" s="76"/>
      <c r="J158" s="76"/>
      <c r="K158" s="76"/>
      <c r="L158" s="79"/>
      <c r="M158" s="227"/>
      <c r="N158" s="81"/>
      <c r="O158" s="76"/>
      <c r="P158" s="76"/>
      <c r="Q158" s="76"/>
      <c r="R158" s="79"/>
      <c r="S158" s="82"/>
      <c r="T158" s="41"/>
    </row>
    <row r="159" spans="1:20" s="40" customFormat="1" ht="72.75" customHeight="1">
      <c r="A159" s="73" t="s">
        <v>91</v>
      </c>
      <c r="B159" s="177" t="s">
        <v>172</v>
      </c>
      <c r="C159" s="75">
        <f>E159+F159</f>
        <v>2331.291</v>
      </c>
      <c r="D159" s="76"/>
      <c r="E159" s="76"/>
      <c r="F159" s="77">
        <v>2331.291</v>
      </c>
      <c r="G159" s="78"/>
      <c r="H159" s="75">
        <f>J159+K159</f>
        <v>1492.427</v>
      </c>
      <c r="I159" s="76"/>
      <c r="J159" s="76"/>
      <c r="K159" s="76">
        <v>1492.427</v>
      </c>
      <c r="L159" s="79"/>
      <c r="M159" s="80">
        <f aca="true" t="shared" si="21" ref="M159:M216">H159/C159*100</f>
        <v>64.01719047514874</v>
      </c>
      <c r="N159" s="81">
        <f>P159+Q159</f>
        <v>1654.944</v>
      </c>
      <c r="O159" s="76"/>
      <c r="P159" s="76"/>
      <c r="Q159" s="76">
        <v>1654.944</v>
      </c>
      <c r="R159" s="79"/>
      <c r="S159" s="82">
        <f aca="true" t="shared" si="22" ref="S159:S216">N159/C159*100</f>
        <v>70.98830647911393</v>
      </c>
      <c r="T159" s="41"/>
    </row>
    <row r="160" spans="1:20" s="40" customFormat="1" ht="87" customHeight="1">
      <c r="A160" s="73" t="s">
        <v>194</v>
      </c>
      <c r="B160" s="74" t="s">
        <v>184</v>
      </c>
      <c r="C160" s="75"/>
      <c r="D160" s="76"/>
      <c r="E160" s="76"/>
      <c r="F160" s="77"/>
      <c r="G160" s="78"/>
      <c r="H160" s="75"/>
      <c r="I160" s="76"/>
      <c r="J160" s="76"/>
      <c r="K160" s="76"/>
      <c r="L160" s="79"/>
      <c r="M160" s="227"/>
      <c r="N160" s="81"/>
      <c r="O160" s="76"/>
      <c r="P160" s="76"/>
      <c r="Q160" s="76"/>
      <c r="R160" s="79"/>
      <c r="S160" s="82"/>
      <c r="T160" s="41"/>
    </row>
    <row r="161" spans="1:20" s="40" customFormat="1" ht="160.5" customHeight="1">
      <c r="A161" s="73" t="s">
        <v>195</v>
      </c>
      <c r="B161" s="177" t="s">
        <v>185</v>
      </c>
      <c r="C161" s="75"/>
      <c r="D161" s="76"/>
      <c r="E161" s="76"/>
      <c r="F161" s="77"/>
      <c r="G161" s="78"/>
      <c r="H161" s="75"/>
      <c r="I161" s="76"/>
      <c r="J161" s="76"/>
      <c r="K161" s="76"/>
      <c r="L161" s="79"/>
      <c r="M161" s="227"/>
      <c r="N161" s="81"/>
      <c r="O161" s="76"/>
      <c r="P161" s="76"/>
      <c r="Q161" s="76"/>
      <c r="R161" s="79"/>
      <c r="S161" s="82"/>
      <c r="T161" s="41"/>
    </row>
    <row r="162" spans="1:20" s="40" customFormat="1" ht="34.5">
      <c r="A162" s="73" t="s">
        <v>196</v>
      </c>
      <c r="B162" s="177" t="s">
        <v>124</v>
      </c>
      <c r="C162" s="75"/>
      <c r="D162" s="76"/>
      <c r="E162" s="76"/>
      <c r="F162" s="77"/>
      <c r="G162" s="78"/>
      <c r="H162" s="75"/>
      <c r="I162" s="76"/>
      <c r="J162" s="76"/>
      <c r="K162" s="76"/>
      <c r="L162" s="79"/>
      <c r="M162" s="227"/>
      <c r="N162" s="81"/>
      <c r="O162" s="76"/>
      <c r="P162" s="76"/>
      <c r="Q162" s="76"/>
      <c r="R162" s="79"/>
      <c r="S162" s="82"/>
      <c r="T162" s="41"/>
    </row>
    <row r="163" spans="1:20" s="40" customFormat="1" ht="52.5" customHeight="1">
      <c r="A163" s="73" t="s">
        <v>92</v>
      </c>
      <c r="B163" s="177" t="s">
        <v>173</v>
      </c>
      <c r="C163" s="75"/>
      <c r="D163" s="76"/>
      <c r="E163" s="76"/>
      <c r="F163" s="77"/>
      <c r="G163" s="78"/>
      <c r="H163" s="75"/>
      <c r="I163" s="76"/>
      <c r="J163" s="76"/>
      <c r="K163" s="76"/>
      <c r="L163" s="79"/>
      <c r="M163" s="227"/>
      <c r="N163" s="81"/>
      <c r="O163" s="76"/>
      <c r="P163" s="76"/>
      <c r="Q163" s="76"/>
      <c r="R163" s="79"/>
      <c r="S163" s="82"/>
      <c r="T163" s="41"/>
    </row>
    <row r="164" spans="1:20" s="40" customFormat="1" ht="69">
      <c r="A164" s="73" t="s">
        <v>194</v>
      </c>
      <c r="B164" s="177" t="s">
        <v>125</v>
      </c>
      <c r="C164" s="75"/>
      <c r="D164" s="76"/>
      <c r="E164" s="76"/>
      <c r="F164" s="77"/>
      <c r="G164" s="78"/>
      <c r="H164" s="75"/>
      <c r="I164" s="76"/>
      <c r="J164" s="76"/>
      <c r="K164" s="76"/>
      <c r="L164" s="79"/>
      <c r="M164" s="227"/>
      <c r="N164" s="81"/>
      <c r="O164" s="76"/>
      <c r="P164" s="76"/>
      <c r="Q164" s="76"/>
      <c r="R164" s="79"/>
      <c r="S164" s="82"/>
      <c r="T164" s="41"/>
    </row>
    <row r="165" spans="1:20" s="40" customFormat="1" ht="39.75" customHeight="1">
      <c r="A165" s="73" t="s">
        <v>195</v>
      </c>
      <c r="B165" s="177" t="s">
        <v>126</v>
      </c>
      <c r="C165" s="75"/>
      <c r="D165" s="76"/>
      <c r="E165" s="76"/>
      <c r="F165" s="77"/>
      <c r="G165" s="78"/>
      <c r="H165" s="75"/>
      <c r="I165" s="76"/>
      <c r="J165" s="76"/>
      <c r="K165" s="76"/>
      <c r="L165" s="79"/>
      <c r="M165" s="227"/>
      <c r="N165" s="81"/>
      <c r="O165" s="76"/>
      <c r="P165" s="76"/>
      <c r="Q165" s="76"/>
      <c r="R165" s="79"/>
      <c r="S165" s="82"/>
      <c r="T165" s="41"/>
    </row>
    <row r="166" spans="1:20" s="40" customFormat="1" ht="45.75">
      <c r="A166" s="73" t="s">
        <v>196</v>
      </c>
      <c r="B166" s="177" t="s">
        <v>127</v>
      </c>
      <c r="C166" s="75"/>
      <c r="D166" s="76"/>
      <c r="E166" s="76"/>
      <c r="F166" s="77"/>
      <c r="G166" s="78"/>
      <c r="H166" s="75"/>
      <c r="I166" s="76"/>
      <c r="J166" s="76"/>
      <c r="K166" s="76"/>
      <c r="L166" s="79"/>
      <c r="M166" s="227"/>
      <c r="N166" s="81"/>
      <c r="O166" s="76"/>
      <c r="P166" s="76"/>
      <c r="Q166" s="76"/>
      <c r="R166" s="79"/>
      <c r="S166" s="82"/>
      <c r="T166" s="41"/>
    </row>
    <row r="167" spans="1:20" s="40" customFormat="1" ht="81.75" customHeight="1">
      <c r="A167" s="73" t="s">
        <v>93</v>
      </c>
      <c r="B167" s="74" t="s">
        <v>174</v>
      </c>
      <c r="C167" s="75">
        <f>E167+F167</f>
        <v>2592.036</v>
      </c>
      <c r="D167" s="76"/>
      <c r="E167" s="76"/>
      <c r="F167" s="77">
        <v>2592.036</v>
      </c>
      <c r="G167" s="78"/>
      <c r="H167" s="75">
        <f>J167+K167</f>
        <v>1566.814</v>
      </c>
      <c r="I167" s="76"/>
      <c r="J167" s="76"/>
      <c r="K167" s="76">
        <v>1566.814</v>
      </c>
      <c r="L167" s="79"/>
      <c r="M167" s="80">
        <f t="shared" si="21"/>
        <v>60.44723144277317</v>
      </c>
      <c r="N167" s="81">
        <f>P167+Q167</f>
        <v>1118.143</v>
      </c>
      <c r="O167" s="76"/>
      <c r="P167" s="76"/>
      <c r="Q167" s="76">
        <v>1118.143</v>
      </c>
      <c r="R167" s="79"/>
      <c r="S167" s="82">
        <f>N167/C167*100</f>
        <v>43.137633890887315</v>
      </c>
      <c r="T167" s="41"/>
    </row>
    <row r="168" spans="1:20" s="40" customFormat="1" ht="99.75" customHeight="1">
      <c r="A168" s="73" t="s">
        <v>194</v>
      </c>
      <c r="B168" s="177" t="s">
        <v>189</v>
      </c>
      <c r="C168" s="75"/>
      <c r="D168" s="76"/>
      <c r="E168" s="76"/>
      <c r="F168" s="77"/>
      <c r="G168" s="78"/>
      <c r="H168" s="75"/>
      <c r="I168" s="76"/>
      <c r="J168" s="76"/>
      <c r="K168" s="76"/>
      <c r="L168" s="79"/>
      <c r="M168" s="227"/>
      <c r="N168" s="81"/>
      <c r="O168" s="76"/>
      <c r="P168" s="76"/>
      <c r="Q168" s="76"/>
      <c r="R168" s="79"/>
      <c r="S168" s="82"/>
      <c r="T168" s="41"/>
    </row>
    <row r="169" spans="1:20" s="40" customFormat="1" ht="148.5" customHeight="1">
      <c r="A169" s="73" t="s">
        <v>195</v>
      </c>
      <c r="B169" s="177" t="s">
        <v>128</v>
      </c>
      <c r="C169" s="75"/>
      <c r="D169" s="76"/>
      <c r="E169" s="76"/>
      <c r="F169" s="77"/>
      <c r="G169" s="78"/>
      <c r="H169" s="75"/>
      <c r="I169" s="76"/>
      <c r="J169" s="76"/>
      <c r="K169" s="76"/>
      <c r="L169" s="79"/>
      <c r="M169" s="227"/>
      <c r="N169" s="81"/>
      <c r="O169" s="76"/>
      <c r="P169" s="76"/>
      <c r="Q169" s="76"/>
      <c r="R169" s="79"/>
      <c r="S169" s="82"/>
      <c r="T169" s="41"/>
    </row>
    <row r="170" spans="1:20" s="40" customFormat="1" ht="45.75">
      <c r="A170" s="73" t="s">
        <v>196</v>
      </c>
      <c r="B170" s="177" t="s">
        <v>129</v>
      </c>
      <c r="C170" s="75"/>
      <c r="D170" s="76"/>
      <c r="E170" s="76"/>
      <c r="F170" s="77"/>
      <c r="G170" s="78"/>
      <c r="H170" s="75"/>
      <c r="I170" s="76"/>
      <c r="J170" s="76"/>
      <c r="K170" s="76"/>
      <c r="L170" s="79"/>
      <c r="M170" s="227"/>
      <c r="N170" s="81"/>
      <c r="O170" s="76"/>
      <c r="P170" s="76"/>
      <c r="Q170" s="76"/>
      <c r="R170" s="79"/>
      <c r="S170" s="82"/>
      <c r="T170" s="41"/>
    </row>
    <row r="171" spans="1:20" s="40" customFormat="1" ht="69">
      <c r="A171" s="73" t="s">
        <v>94</v>
      </c>
      <c r="B171" s="177" t="s">
        <v>175</v>
      </c>
      <c r="C171" s="75">
        <f>E171+F171</f>
        <v>613.873</v>
      </c>
      <c r="D171" s="76"/>
      <c r="E171" s="76"/>
      <c r="F171" s="77">
        <v>613.873</v>
      </c>
      <c r="G171" s="78"/>
      <c r="H171" s="75">
        <f>J171+K171</f>
        <v>138.715</v>
      </c>
      <c r="I171" s="76"/>
      <c r="J171" s="76"/>
      <c r="K171" s="76">
        <v>138.715</v>
      </c>
      <c r="L171" s="79"/>
      <c r="M171" s="80">
        <f t="shared" si="21"/>
        <v>22.596693452880316</v>
      </c>
      <c r="N171" s="81">
        <f>P171+Q171</f>
        <v>117.235</v>
      </c>
      <c r="O171" s="76"/>
      <c r="P171" s="76"/>
      <c r="Q171" s="76">
        <v>117.235</v>
      </c>
      <c r="R171" s="79"/>
      <c r="S171" s="82">
        <f t="shared" si="22"/>
        <v>19.09759836317935</v>
      </c>
      <c r="T171" s="41"/>
    </row>
    <row r="172" spans="1:20" s="40" customFormat="1" ht="103.5">
      <c r="A172" s="73" t="s">
        <v>194</v>
      </c>
      <c r="B172" s="228" t="s">
        <v>83</v>
      </c>
      <c r="C172" s="75"/>
      <c r="D172" s="76"/>
      <c r="E172" s="76"/>
      <c r="F172" s="77"/>
      <c r="G172" s="78"/>
      <c r="H172" s="75"/>
      <c r="I172" s="76"/>
      <c r="J172" s="76"/>
      <c r="K172" s="76"/>
      <c r="L172" s="79"/>
      <c r="M172" s="227"/>
      <c r="N172" s="81"/>
      <c r="O172" s="76"/>
      <c r="P172" s="76"/>
      <c r="Q172" s="76"/>
      <c r="R172" s="79"/>
      <c r="S172" s="82"/>
      <c r="T172" s="41"/>
    </row>
    <row r="173" spans="1:20" s="40" customFormat="1" ht="34.5">
      <c r="A173" s="73" t="s">
        <v>195</v>
      </c>
      <c r="B173" s="177" t="s">
        <v>84</v>
      </c>
      <c r="C173" s="75"/>
      <c r="D173" s="76"/>
      <c r="E173" s="76"/>
      <c r="F173" s="77"/>
      <c r="G173" s="78"/>
      <c r="H173" s="75"/>
      <c r="I173" s="76"/>
      <c r="J173" s="76"/>
      <c r="K173" s="76"/>
      <c r="L173" s="79"/>
      <c r="M173" s="227"/>
      <c r="N173" s="81"/>
      <c r="O173" s="76"/>
      <c r="P173" s="76"/>
      <c r="Q173" s="76"/>
      <c r="R173" s="79"/>
      <c r="S173" s="82"/>
      <c r="T173" s="41"/>
    </row>
    <row r="174" spans="1:20" s="40" customFormat="1" ht="34.5">
      <c r="A174" s="73" t="s">
        <v>196</v>
      </c>
      <c r="B174" s="177" t="s">
        <v>85</v>
      </c>
      <c r="C174" s="75"/>
      <c r="D174" s="76"/>
      <c r="E174" s="76"/>
      <c r="F174" s="77"/>
      <c r="G174" s="78"/>
      <c r="H174" s="75"/>
      <c r="I174" s="76"/>
      <c r="J174" s="76"/>
      <c r="K174" s="76"/>
      <c r="L174" s="79"/>
      <c r="M174" s="227"/>
      <c r="N174" s="81"/>
      <c r="O174" s="76"/>
      <c r="P174" s="76"/>
      <c r="Q174" s="76"/>
      <c r="R174" s="79"/>
      <c r="S174" s="82"/>
      <c r="T174" s="41"/>
    </row>
    <row r="175" spans="1:20" s="40" customFormat="1" ht="57">
      <c r="A175" s="73" t="s">
        <v>199</v>
      </c>
      <c r="B175" s="177" t="s">
        <v>86</v>
      </c>
      <c r="C175" s="75"/>
      <c r="D175" s="76"/>
      <c r="E175" s="76"/>
      <c r="F175" s="77"/>
      <c r="G175" s="78"/>
      <c r="H175" s="75"/>
      <c r="I175" s="76"/>
      <c r="J175" s="76"/>
      <c r="K175" s="76"/>
      <c r="L175" s="79"/>
      <c r="M175" s="227"/>
      <c r="N175" s="81"/>
      <c r="O175" s="76"/>
      <c r="P175" s="76"/>
      <c r="Q175" s="76"/>
      <c r="R175" s="79"/>
      <c r="S175" s="82"/>
      <c r="T175" s="41"/>
    </row>
    <row r="176" spans="1:20" s="40" customFormat="1" ht="57.75" thickBot="1">
      <c r="A176" s="84" t="s">
        <v>200</v>
      </c>
      <c r="B176" s="229" t="s">
        <v>87</v>
      </c>
      <c r="C176" s="86"/>
      <c r="D176" s="87"/>
      <c r="E176" s="87"/>
      <c r="F176" s="88"/>
      <c r="G176" s="89"/>
      <c r="H176" s="86"/>
      <c r="I176" s="87"/>
      <c r="J176" s="87"/>
      <c r="K176" s="87"/>
      <c r="L176" s="90"/>
      <c r="M176" s="230"/>
      <c r="N176" s="92"/>
      <c r="O176" s="87"/>
      <c r="P176" s="87"/>
      <c r="Q176" s="87"/>
      <c r="R176" s="90"/>
      <c r="S176" s="93"/>
      <c r="T176" s="41"/>
    </row>
    <row r="177" spans="1:20" s="40" customFormat="1" ht="132" customHeight="1" thickBot="1">
      <c r="A177" s="52" t="s">
        <v>61</v>
      </c>
      <c r="B177" s="53" t="s">
        <v>242</v>
      </c>
      <c r="C177" s="54">
        <f>C178+C183+C187</f>
        <v>13645.806</v>
      </c>
      <c r="D177" s="231"/>
      <c r="E177" s="231"/>
      <c r="F177" s="56">
        <f>F178+F183+F187</f>
        <v>13645.806</v>
      </c>
      <c r="G177" s="232"/>
      <c r="H177" s="54">
        <f>H178+H183+H187</f>
        <v>9862.198999999999</v>
      </c>
      <c r="I177" s="231"/>
      <c r="J177" s="231"/>
      <c r="K177" s="55">
        <f>K178+K183+K187</f>
        <v>9862.198999999999</v>
      </c>
      <c r="L177" s="61"/>
      <c r="M177" s="59">
        <f t="shared" si="21"/>
        <v>72.27274812495502</v>
      </c>
      <c r="N177" s="60">
        <f>N178+N183+N187</f>
        <v>9169.198</v>
      </c>
      <c r="O177" s="231"/>
      <c r="P177" s="231"/>
      <c r="Q177" s="55">
        <f>Q178+Q183+Q187</f>
        <v>9169.198</v>
      </c>
      <c r="R177" s="61"/>
      <c r="S177" s="62">
        <f t="shared" si="22"/>
        <v>67.19425734177959</v>
      </c>
      <c r="T177" s="41"/>
    </row>
    <row r="178" spans="1:20" s="40" customFormat="1" ht="57">
      <c r="A178" s="63" t="s">
        <v>96</v>
      </c>
      <c r="B178" s="64" t="s">
        <v>176</v>
      </c>
      <c r="C178" s="65">
        <f>C179+C180+C181+C182</f>
        <v>11487.443</v>
      </c>
      <c r="D178" s="66"/>
      <c r="E178" s="66"/>
      <c r="F178" s="67">
        <f>F179+F180+F181+F182</f>
        <v>11487.443</v>
      </c>
      <c r="G178" s="68"/>
      <c r="H178" s="65">
        <f>H179+H180+H181+H182</f>
        <v>8215.008</v>
      </c>
      <c r="I178" s="66"/>
      <c r="J178" s="66"/>
      <c r="K178" s="66">
        <f>K179+K180+K181+K182</f>
        <v>8215.008</v>
      </c>
      <c r="L178" s="69"/>
      <c r="M178" s="70">
        <f t="shared" si="21"/>
        <v>71.51293808378418</v>
      </c>
      <c r="N178" s="71">
        <f>N179+N180+N181+N182</f>
        <v>7772.643</v>
      </c>
      <c r="O178" s="66"/>
      <c r="P178" s="66"/>
      <c r="Q178" s="66">
        <f>Q179+Q180+Q181+Q182</f>
        <v>7772.643</v>
      </c>
      <c r="R178" s="69"/>
      <c r="S178" s="72">
        <f t="shared" si="22"/>
        <v>67.6620811089117</v>
      </c>
      <c r="T178" s="41"/>
    </row>
    <row r="179" spans="1:20" s="40" customFormat="1" ht="57">
      <c r="A179" s="73" t="s">
        <v>194</v>
      </c>
      <c r="B179" s="74" t="s">
        <v>68</v>
      </c>
      <c r="C179" s="75">
        <f>F179</f>
        <v>10783.188</v>
      </c>
      <c r="D179" s="76"/>
      <c r="E179" s="76"/>
      <c r="F179" s="77">
        <v>10783.188</v>
      </c>
      <c r="G179" s="78"/>
      <c r="H179" s="75">
        <f>K179</f>
        <v>7783.164</v>
      </c>
      <c r="I179" s="76"/>
      <c r="J179" s="76"/>
      <c r="K179" s="76">
        <v>7783.164</v>
      </c>
      <c r="L179" s="79"/>
      <c r="M179" s="80">
        <f t="shared" si="21"/>
        <v>72.17869149642944</v>
      </c>
      <c r="N179" s="81">
        <f>Q179</f>
        <v>7358.982</v>
      </c>
      <c r="O179" s="76"/>
      <c r="P179" s="76"/>
      <c r="Q179" s="76">
        <v>7358.982</v>
      </c>
      <c r="R179" s="79"/>
      <c r="S179" s="82">
        <f t="shared" si="22"/>
        <v>68.24495687175258</v>
      </c>
      <c r="T179" s="41"/>
    </row>
    <row r="180" spans="1:20" s="40" customFormat="1" ht="22.5">
      <c r="A180" s="73" t="s">
        <v>195</v>
      </c>
      <c r="B180" s="74" t="s">
        <v>69</v>
      </c>
      <c r="C180" s="75">
        <f>F180</f>
        <v>203.258</v>
      </c>
      <c r="D180" s="76"/>
      <c r="E180" s="76"/>
      <c r="F180" s="77">
        <v>203.258</v>
      </c>
      <c r="G180" s="78"/>
      <c r="H180" s="75">
        <f>K180</f>
        <v>99.642</v>
      </c>
      <c r="I180" s="76"/>
      <c r="J180" s="76"/>
      <c r="K180" s="76">
        <v>99.642</v>
      </c>
      <c r="L180" s="79"/>
      <c r="M180" s="80">
        <f t="shared" si="21"/>
        <v>49.02242470161076</v>
      </c>
      <c r="N180" s="81">
        <f>Q180</f>
        <v>90.963</v>
      </c>
      <c r="O180" s="76"/>
      <c r="P180" s="76"/>
      <c r="Q180" s="76">
        <v>90.963</v>
      </c>
      <c r="R180" s="79"/>
      <c r="S180" s="82">
        <f t="shared" si="22"/>
        <v>44.7524820671265</v>
      </c>
      <c r="T180" s="41"/>
    </row>
    <row r="181" spans="1:20" s="40" customFormat="1" ht="34.5">
      <c r="A181" s="73" t="s">
        <v>196</v>
      </c>
      <c r="B181" s="74" t="s">
        <v>70</v>
      </c>
      <c r="C181" s="75">
        <f>F181</f>
        <v>460.997</v>
      </c>
      <c r="D181" s="76"/>
      <c r="E181" s="76"/>
      <c r="F181" s="77">
        <v>460.997</v>
      </c>
      <c r="G181" s="78"/>
      <c r="H181" s="75">
        <f>K181</f>
        <v>332.202</v>
      </c>
      <c r="I181" s="76"/>
      <c r="J181" s="76"/>
      <c r="K181" s="76">
        <v>332.202</v>
      </c>
      <c r="L181" s="79"/>
      <c r="M181" s="80">
        <f t="shared" si="21"/>
        <v>72.06164031436214</v>
      </c>
      <c r="N181" s="81">
        <f>Q181</f>
        <v>322.698</v>
      </c>
      <c r="O181" s="76"/>
      <c r="P181" s="76"/>
      <c r="Q181" s="76">
        <v>322.698</v>
      </c>
      <c r="R181" s="79"/>
      <c r="S181" s="82">
        <f t="shared" si="22"/>
        <v>70.00002169211513</v>
      </c>
      <c r="T181" s="41"/>
    </row>
    <row r="182" spans="1:20" s="40" customFormat="1" ht="36" customHeight="1">
      <c r="A182" s="73" t="s">
        <v>199</v>
      </c>
      <c r="B182" s="74" t="s">
        <v>141</v>
      </c>
      <c r="C182" s="75">
        <f>F182</f>
        <v>40</v>
      </c>
      <c r="D182" s="76"/>
      <c r="E182" s="76"/>
      <c r="F182" s="77">
        <v>40</v>
      </c>
      <c r="G182" s="78"/>
      <c r="H182" s="75">
        <f>K182</f>
        <v>0</v>
      </c>
      <c r="I182" s="76"/>
      <c r="J182" s="76"/>
      <c r="K182" s="76">
        <v>0</v>
      </c>
      <c r="L182" s="79"/>
      <c r="M182" s="80">
        <f t="shared" si="21"/>
        <v>0</v>
      </c>
      <c r="N182" s="81">
        <f>Q182</f>
        <v>0</v>
      </c>
      <c r="O182" s="76"/>
      <c r="P182" s="76"/>
      <c r="Q182" s="76">
        <v>0</v>
      </c>
      <c r="R182" s="79"/>
      <c r="S182" s="82">
        <f t="shared" si="22"/>
        <v>0</v>
      </c>
      <c r="T182" s="41"/>
    </row>
    <row r="183" spans="1:20" s="40" customFormat="1" ht="22.5">
      <c r="A183" s="73" t="s">
        <v>114</v>
      </c>
      <c r="B183" s="74" t="s">
        <v>72</v>
      </c>
      <c r="C183" s="75">
        <f>C184+C185+C186</f>
        <v>1274.68</v>
      </c>
      <c r="D183" s="76"/>
      <c r="E183" s="76"/>
      <c r="F183" s="77">
        <f>F184+F185+F186</f>
        <v>1274.68</v>
      </c>
      <c r="G183" s="78"/>
      <c r="H183" s="75">
        <f>H184+H185+H186</f>
        <v>889.533</v>
      </c>
      <c r="I183" s="76"/>
      <c r="J183" s="76"/>
      <c r="K183" s="76">
        <f>K184+K185+K186</f>
        <v>889.533</v>
      </c>
      <c r="L183" s="79"/>
      <c r="M183" s="80">
        <f t="shared" si="21"/>
        <v>69.78480873631028</v>
      </c>
      <c r="N183" s="81">
        <f>N184+N185+N186</f>
        <v>690.387</v>
      </c>
      <c r="O183" s="76"/>
      <c r="P183" s="76"/>
      <c r="Q183" s="76">
        <f>Q184+Q185+Q186</f>
        <v>690.387</v>
      </c>
      <c r="R183" s="79"/>
      <c r="S183" s="82">
        <f t="shared" si="22"/>
        <v>54.16159349797596</v>
      </c>
      <c r="T183" s="41"/>
    </row>
    <row r="184" spans="1:20" s="40" customFormat="1" ht="69">
      <c r="A184" s="73" t="s">
        <v>194</v>
      </c>
      <c r="B184" s="200" t="s">
        <v>73</v>
      </c>
      <c r="C184" s="75">
        <f>F184</f>
        <v>303.94</v>
      </c>
      <c r="D184" s="76"/>
      <c r="E184" s="76"/>
      <c r="F184" s="77">
        <v>303.94</v>
      </c>
      <c r="G184" s="78"/>
      <c r="H184" s="75">
        <f>K184</f>
        <v>228.774</v>
      </c>
      <c r="I184" s="76"/>
      <c r="J184" s="76"/>
      <c r="K184" s="76">
        <v>228.774</v>
      </c>
      <c r="L184" s="79"/>
      <c r="M184" s="80">
        <f t="shared" si="21"/>
        <v>75.26946107784431</v>
      </c>
      <c r="N184" s="81">
        <f>Q184</f>
        <v>226.45</v>
      </c>
      <c r="O184" s="76"/>
      <c r="P184" s="76"/>
      <c r="Q184" s="76">
        <v>226.45</v>
      </c>
      <c r="R184" s="79"/>
      <c r="S184" s="82">
        <f t="shared" si="22"/>
        <v>74.50483648088438</v>
      </c>
      <c r="T184" s="41"/>
    </row>
    <row r="185" spans="1:20" s="40" customFormat="1" ht="57" hidden="1">
      <c r="A185" s="73" t="s">
        <v>195</v>
      </c>
      <c r="B185" s="200" t="s">
        <v>74</v>
      </c>
      <c r="C185" s="75">
        <f>F185</f>
        <v>0</v>
      </c>
      <c r="D185" s="76"/>
      <c r="E185" s="76"/>
      <c r="F185" s="77">
        <v>0</v>
      </c>
      <c r="G185" s="78"/>
      <c r="H185" s="75">
        <f>K185</f>
        <v>0</v>
      </c>
      <c r="I185" s="76"/>
      <c r="J185" s="76"/>
      <c r="K185" s="76">
        <v>0</v>
      </c>
      <c r="L185" s="79"/>
      <c r="M185" s="80">
        <v>0</v>
      </c>
      <c r="N185" s="81">
        <f>Q185</f>
        <v>0</v>
      </c>
      <c r="O185" s="76"/>
      <c r="P185" s="76"/>
      <c r="Q185" s="76">
        <v>0</v>
      </c>
      <c r="R185" s="79"/>
      <c r="S185" s="82">
        <v>0</v>
      </c>
      <c r="T185" s="41"/>
    </row>
    <row r="186" spans="1:20" s="40" customFormat="1" ht="34.5">
      <c r="A186" s="73" t="s">
        <v>195</v>
      </c>
      <c r="B186" s="200" t="s">
        <v>75</v>
      </c>
      <c r="C186" s="75">
        <f>F186</f>
        <v>970.74</v>
      </c>
      <c r="D186" s="76"/>
      <c r="E186" s="76"/>
      <c r="F186" s="77">
        <v>970.74</v>
      </c>
      <c r="G186" s="78"/>
      <c r="H186" s="75">
        <f>K186</f>
        <v>660.759</v>
      </c>
      <c r="I186" s="76"/>
      <c r="J186" s="76"/>
      <c r="K186" s="76">
        <v>660.759</v>
      </c>
      <c r="L186" s="79"/>
      <c r="M186" s="80">
        <f t="shared" si="21"/>
        <v>68.06755670931454</v>
      </c>
      <c r="N186" s="81">
        <f>Q186</f>
        <v>463.937</v>
      </c>
      <c r="O186" s="76"/>
      <c r="P186" s="76"/>
      <c r="Q186" s="76">
        <v>463.937</v>
      </c>
      <c r="R186" s="79"/>
      <c r="S186" s="82">
        <f t="shared" si="22"/>
        <v>47.79209675093228</v>
      </c>
      <c r="T186" s="41"/>
    </row>
    <row r="187" spans="1:20" s="40" customFormat="1" ht="34.5">
      <c r="A187" s="73" t="s">
        <v>115</v>
      </c>
      <c r="B187" s="200" t="s">
        <v>77</v>
      </c>
      <c r="C187" s="75">
        <f>C188+C189</f>
        <v>883.683</v>
      </c>
      <c r="D187" s="76"/>
      <c r="E187" s="76"/>
      <c r="F187" s="77">
        <f>F188+F189</f>
        <v>883.683</v>
      </c>
      <c r="G187" s="78"/>
      <c r="H187" s="75">
        <f>H188+H189</f>
        <v>757.658</v>
      </c>
      <c r="I187" s="76"/>
      <c r="J187" s="76"/>
      <c r="K187" s="76">
        <f>K188+K189</f>
        <v>757.658</v>
      </c>
      <c r="L187" s="79"/>
      <c r="M187" s="80">
        <f t="shared" si="21"/>
        <v>85.73866420424518</v>
      </c>
      <c r="N187" s="81">
        <f>N188+N189</f>
        <v>706.168</v>
      </c>
      <c r="O187" s="76"/>
      <c r="P187" s="76"/>
      <c r="Q187" s="76">
        <f>Q188+Q189</f>
        <v>706.168</v>
      </c>
      <c r="R187" s="79"/>
      <c r="S187" s="82">
        <f t="shared" si="22"/>
        <v>79.9119141139979</v>
      </c>
      <c r="T187" s="41"/>
    </row>
    <row r="188" spans="1:20" s="40" customFormat="1" ht="58.5" customHeight="1">
      <c r="A188" s="73" t="s">
        <v>194</v>
      </c>
      <c r="B188" s="200" t="s">
        <v>78</v>
      </c>
      <c r="C188" s="75">
        <f aca="true" t="shared" si="23" ref="C188:C199">F188</f>
        <v>354.241</v>
      </c>
      <c r="D188" s="76"/>
      <c r="E188" s="76"/>
      <c r="F188" s="77">
        <v>354.241</v>
      </c>
      <c r="G188" s="78"/>
      <c r="H188" s="75">
        <f aca="true" t="shared" si="24" ref="H188:H199">K188</f>
        <v>323.75</v>
      </c>
      <c r="I188" s="76"/>
      <c r="J188" s="76"/>
      <c r="K188" s="76">
        <v>323.75</v>
      </c>
      <c r="L188" s="79"/>
      <c r="M188" s="80">
        <f t="shared" si="21"/>
        <v>91.39258301551769</v>
      </c>
      <c r="N188" s="81">
        <f aca="true" t="shared" si="25" ref="N188:N199">Q188</f>
        <v>307.936</v>
      </c>
      <c r="O188" s="76"/>
      <c r="P188" s="76"/>
      <c r="Q188" s="76">
        <v>307.936</v>
      </c>
      <c r="R188" s="79"/>
      <c r="S188" s="82">
        <f t="shared" si="22"/>
        <v>86.92839055896974</v>
      </c>
      <c r="T188" s="41"/>
    </row>
    <row r="189" spans="1:20" s="40" customFormat="1" ht="38.25" customHeight="1" thickBot="1">
      <c r="A189" s="84" t="s">
        <v>195</v>
      </c>
      <c r="B189" s="233" t="s">
        <v>79</v>
      </c>
      <c r="C189" s="86">
        <f t="shared" si="23"/>
        <v>529.442</v>
      </c>
      <c r="D189" s="87"/>
      <c r="E189" s="87"/>
      <c r="F189" s="88">
        <v>529.442</v>
      </c>
      <c r="G189" s="89"/>
      <c r="H189" s="86">
        <f t="shared" si="24"/>
        <v>433.908</v>
      </c>
      <c r="I189" s="87"/>
      <c r="J189" s="87"/>
      <c r="K189" s="87">
        <v>433.908</v>
      </c>
      <c r="L189" s="90"/>
      <c r="M189" s="91">
        <f t="shared" si="21"/>
        <v>81.95571941780214</v>
      </c>
      <c r="N189" s="92">
        <f t="shared" si="25"/>
        <v>398.232</v>
      </c>
      <c r="O189" s="87"/>
      <c r="P189" s="87"/>
      <c r="Q189" s="87">
        <v>398.232</v>
      </c>
      <c r="R189" s="90"/>
      <c r="S189" s="93">
        <f t="shared" si="22"/>
        <v>75.21730425617915</v>
      </c>
      <c r="T189" s="41"/>
    </row>
    <row r="190" spans="1:20" s="40" customFormat="1" ht="125.25" customHeight="1" thickBot="1">
      <c r="A190" s="52" t="s">
        <v>23</v>
      </c>
      <c r="B190" s="53" t="s">
        <v>253</v>
      </c>
      <c r="C190" s="54">
        <f t="shared" si="23"/>
        <v>7193.2119999999995</v>
      </c>
      <c r="D190" s="55"/>
      <c r="E190" s="55"/>
      <c r="F190" s="56">
        <f>F191+F196+F198</f>
        <v>7193.2119999999995</v>
      </c>
      <c r="G190" s="57"/>
      <c r="H190" s="54">
        <f t="shared" si="24"/>
        <v>4922.874</v>
      </c>
      <c r="I190" s="55"/>
      <c r="J190" s="55"/>
      <c r="K190" s="55">
        <f>K191+K196+K198</f>
        <v>4922.874</v>
      </c>
      <c r="L190" s="58"/>
      <c r="M190" s="59">
        <f t="shared" si="21"/>
        <v>68.43777161023476</v>
      </c>
      <c r="N190" s="60">
        <f t="shared" si="25"/>
        <v>4633.094</v>
      </c>
      <c r="O190" s="55"/>
      <c r="P190" s="55"/>
      <c r="Q190" s="55">
        <f>Q191+Q196+Q198</f>
        <v>4633.094</v>
      </c>
      <c r="R190" s="61"/>
      <c r="S190" s="62">
        <f t="shared" si="22"/>
        <v>64.40925138867031</v>
      </c>
      <c r="T190" s="41"/>
    </row>
    <row r="191" spans="1:20" s="40" customFormat="1" ht="69">
      <c r="A191" s="63" t="s">
        <v>67</v>
      </c>
      <c r="B191" s="64" t="s">
        <v>177</v>
      </c>
      <c r="C191" s="65">
        <f t="shared" si="23"/>
        <v>6531.509</v>
      </c>
      <c r="D191" s="66"/>
      <c r="E191" s="66"/>
      <c r="F191" s="67">
        <f>F192+F193+F194+F195</f>
        <v>6531.509</v>
      </c>
      <c r="G191" s="68"/>
      <c r="H191" s="65">
        <f t="shared" si="24"/>
        <v>4448.222</v>
      </c>
      <c r="I191" s="66"/>
      <c r="J191" s="66"/>
      <c r="K191" s="66">
        <f>K192+K193+K194+K195</f>
        <v>4448.222</v>
      </c>
      <c r="L191" s="69"/>
      <c r="M191" s="70">
        <f t="shared" si="21"/>
        <v>68.10404762513532</v>
      </c>
      <c r="N191" s="71">
        <f t="shared" si="25"/>
        <v>4161.742</v>
      </c>
      <c r="O191" s="66"/>
      <c r="P191" s="66"/>
      <c r="Q191" s="66">
        <f>Q192+Q193+Q194+Q195</f>
        <v>4161.742</v>
      </c>
      <c r="R191" s="69"/>
      <c r="S191" s="72">
        <f t="shared" si="22"/>
        <v>63.717924908317514</v>
      </c>
      <c r="T191" s="41"/>
    </row>
    <row r="192" spans="1:20" s="40" customFormat="1" ht="57">
      <c r="A192" s="73" t="s">
        <v>194</v>
      </c>
      <c r="B192" s="74" t="s">
        <v>68</v>
      </c>
      <c r="C192" s="75">
        <f t="shared" si="23"/>
        <v>4691.913</v>
      </c>
      <c r="D192" s="76"/>
      <c r="E192" s="76"/>
      <c r="F192" s="77">
        <v>4691.913</v>
      </c>
      <c r="G192" s="78"/>
      <c r="H192" s="75">
        <f t="shared" si="24"/>
        <v>3370.357</v>
      </c>
      <c r="I192" s="76"/>
      <c r="J192" s="76"/>
      <c r="K192" s="76">
        <v>3370.357</v>
      </c>
      <c r="L192" s="79"/>
      <c r="M192" s="80">
        <f t="shared" si="21"/>
        <v>71.83332257013292</v>
      </c>
      <c r="N192" s="81">
        <f t="shared" si="25"/>
        <v>3083.877</v>
      </c>
      <c r="O192" s="76"/>
      <c r="P192" s="76"/>
      <c r="Q192" s="76">
        <v>3083.877</v>
      </c>
      <c r="R192" s="79"/>
      <c r="S192" s="82">
        <f t="shared" si="22"/>
        <v>65.72749750474914</v>
      </c>
      <c r="T192" s="41"/>
    </row>
    <row r="193" spans="1:20" s="40" customFormat="1" ht="25.5" customHeight="1">
      <c r="A193" s="73" t="s">
        <v>195</v>
      </c>
      <c r="B193" s="74" t="s">
        <v>69</v>
      </c>
      <c r="C193" s="75">
        <f t="shared" si="23"/>
        <v>1345.631</v>
      </c>
      <c r="D193" s="76"/>
      <c r="E193" s="76"/>
      <c r="F193" s="77">
        <v>1345.631</v>
      </c>
      <c r="G193" s="78"/>
      <c r="H193" s="75">
        <f t="shared" si="24"/>
        <v>884.196</v>
      </c>
      <c r="I193" s="76"/>
      <c r="J193" s="76"/>
      <c r="K193" s="76">
        <v>884.196</v>
      </c>
      <c r="L193" s="79"/>
      <c r="M193" s="80">
        <f t="shared" si="21"/>
        <v>65.70865266926818</v>
      </c>
      <c r="N193" s="81">
        <f t="shared" si="25"/>
        <v>884.196</v>
      </c>
      <c r="O193" s="76"/>
      <c r="P193" s="76"/>
      <c r="Q193" s="76">
        <v>884.196</v>
      </c>
      <c r="R193" s="79"/>
      <c r="S193" s="82">
        <f t="shared" si="22"/>
        <v>65.70865266926818</v>
      </c>
      <c r="T193" s="41"/>
    </row>
    <row r="194" spans="1:20" s="40" customFormat="1" ht="34.5">
      <c r="A194" s="73" t="s">
        <v>196</v>
      </c>
      <c r="B194" s="74" t="s">
        <v>70</v>
      </c>
      <c r="C194" s="75">
        <f t="shared" si="23"/>
        <v>2</v>
      </c>
      <c r="D194" s="76"/>
      <c r="E194" s="76"/>
      <c r="F194" s="77">
        <v>2</v>
      </c>
      <c r="G194" s="78"/>
      <c r="H194" s="75">
        <f t="shared" si="24"/>
        <v>0</v>
      </c>
      <c r="I194" s="76"/>
      <c r="J194" s="76"/>
      <c r="K194" s="76">
        <v>0</v>
      </c>
      <c r="L194" s="79"/>
      <c r="M194" s="80">
        <f t="shared" si="21"/>
        <v>0</v>
      </c>
      <c r="N194" s="81">
        <f t="shared" si="25"/>
        <v>0</v>
      </c>
      <c r="O194" s="76"/>
      <c r="P194" s="76"/>
      <c r="Q194" s="76">
        <v>0</v>
      </c>
      <c r="R194" s="79"/>
      <c r="S194" s="82">
        <f t="shared" si="22"/>
        <v>0</v>
      </c>
      <c r="T194" s="41"/>
    </row>
    <row r="195" spans="1:20" s="40" customFormat="1" ht="91.5" customHeight="1">
      <c r="A195" s="73" t="s">
        <v>199</v>
      </c>
      <c r="B195" s="177" t="s">
        <v>80</v>
      </c>
      <c r="C195" s="75">
        <f t="shared" si="23"/>
        <v>491.965</v>
      </c>
      <c r="D195" s="76"/>
      <c r="E195" s="76"/>
      <c r="F195" s="77">
        <v>491.965</v>
      </c>
      <c r="G195" s="78"/>
      <c r="H195" s="75">
        <f t="shared" si="24"/>
        <v>193.669</v>
      </c>
      <c r="I195" s="76"/>
      <c r="J195" s="76"/>
      <c r="K195" s="76">
        <v>193.669</v>
      </c>
      <c r="L195" s="79"/>
      <c r="M195" s="80">
        <f t="shared" si="21"/>
        <v>39.36641834276829</v>
      </c>
      <c r="N195" s="81">
        <f t="shared" si="25"/>
        <v>193.669</v>
      </c>
      <c r="O195" s="76"/>
      <c r="P195" s="76"/>
      <c r="Q195" s="76">
        <v>193.669</v>
      </c>
      <c r="R195" s="79"/>
      <c r="S195" s="82">
        <f t="shared" si="22"/>
        <v>39.36641834276829</v>
      </c>
      <c r="T195" s="41"/>
    </row>
    <row r="196" spans="1:20" s="40" customFormat="1" ht="34.5">
      <c r="A196" s="73" t="s">
        <v>71</v>
      </c>
      <c r="B196" s="108" t="s">
        <v>59</v>
      </c>
      <c r="C196" s="75">
        <f t="shared" si="23"/>
        <v>536.503</v>
      </c>
      <c r="D196" s="76"/>
      <c r="E196" s="76"/>
      <c r="F196" s="77">
        <f>F197</f>
        <v>536.503</v>
      </c>
      <c r="G196" s="78"/>
      <c r="H196" s="75">
        <f t="shared" si="24"/>
        <v>412.618</v>
      </c>
      <c r="I196" s="76"/>
      <c r="J196" s="76"/>
      <c r="K196" s="76">
        <f>K197</f>
        <v>412.618</v>
      </c>
      <c r="L196" s="79"/>
      <c r="M196" s="80">
        <f t="shared" si="21"/>
        <v>76.90879640933973</v>
      </c>
      <c r="N196" s="81">
        <f t="shared" si="25"/>
        <v>409.318</v>
      </c>
      <c r="O196" s="76"/>
      <c r="P196" s="76"/>
      <c r="Q196" s="76">
        <f>Q197</f>
        <v>409.318</v>
      </c>
      <c r="R196" s="79"/>
      <c r="S196" s="82">
        <f t="shared" si="22"/>
        <v>76.29370199234673</v>
      </c>
      <c r="T196" s="41"/>
    </row>
    <row r="197" spans="1:20" s="40" customFormat="1" ht="57">
      <c r="A197" s="73" t="s">
        <v>194</v>
      </c>
      <c r="B197" s="74" t="s">
        <v>60</v>
      </c>
      <c r="C197" s="75">
        <f t="shared" si="23"/>
        <v>536.503</v>
      </c>
      <c r="D197" s="76"/>
      <c r="E197" s="76"/>
      <c r="F197" s="77">
        <v>536.503</v>
      </c>
      <c r="G197" s="78"/>
      <c r="H197" s="75">
        <f t="shared" si="24"/>
        <v>412.618</v>
      </c>
      <c r="I197" s="76"/>
      <c r="J197" s="76"/>
      <c r="K197" s="76">
        <v>412.618</v>
      </c>
      <c r="L197" s="79"/>
      <c r="M197" s="80">
        <f t="shared" si="21"/>
        <v>76.90879640933973</v>
      </c>
      <c r="N197" s="81">
        <f t="shared" si="25"/>
        <v>409.318</v>
      </c>
      <c r="O197" s="76"/>
      <c r="P197" s="76"/>
      <c r="Q197" s="76">
        <v>409.318</v>
      </c>
      <c r="R197" s="79"/>
      <c r="S197" s="82">
        <f t="shared" si="22"/>
        <v>76.29370199234673</v>
      </c>
      <c r="T197" s="41"/>
    </row>
    <row r="198" spans="1:20" s="40" customFormat="1" ht="45.75">
      <c r="A198" s="73" t="s">
        <v>76</v>
      </c>
      <c r="B198" s="178" t="s">
        <v>57</v>
      </c>
      <c r="C198" s="75">
        <f t="shared" si="23"/>
        <v>125.2</v>
      </c>
      <c r="D198" s="76"/>
      <c r="E198" s="76"/>
      <c r="F198" s="77">
        <f>F199</f>
        <v>125.2</v>
      </c>
      <c r="G198" s="78"/>
      <c r="H198" s="75">
        <f t="shared" si="24"/>
        <v>62.034</v>
      </c>
      <c r="I198" s="76"/>
      <c r="J198" s="76"/>
      <c r="K198" s="76">
        <f>K199</f>
        <v>62.034</v>
      </c>
      <c r="L198" s="79"/>
      <c r="M198" s="80">
        <f t="shared" si="21"/>
        <v>49.54792332268371</v>
      </c>
      <c r="N198" s="81">
        <f t="shared" si="25"/>
        <v>62.034</v>
      </c>
      <c r="O198" s="76"/>
      <c r="P198" s="76"/>
      <c r="Q198" s="76">
        <f>Q199</f>
        <v>62.034</v>
      </c>
      <c r="R198" s="79"/>
      <c r="S198" s="82">
        <f t="shared" si="22"/>
        <v>49.54792332268371</v>
      </c>
      <c r="T198" s="41"/>
    </row>
    <row r="199" spans="1:20" s="40" customFormat="1" ht="46.5" thickBot="1">
      <c r="A199" s="84" t="s">
        <v>194</v>
      </c>
      <c r="B199" s="179" t="s">
        <v>78</v>
      </c>
      <c r="C199" s="86">
        <f t="shared" si="23"/>
        <v>125.2</v>
      </c>
      <c r="D199" s="87"/>
      <c r="E199" s="87"/>
      <c r="F199" s="88">
        <v>125.2</v>
      </c>
      <c r="G199" s="89"/>
      <c r="H199" s="86">
        <f t="shared" si="24"/>
        <v>62.034</v>
      </c>
      <c r="I199" s="87"/>
      <c r="J199" s="87"/>
      <c r="K199" s="87">
        <v>62.034</v>
      </c>
      <c r="L199" s="90"/>
      <c r="M199" s="91">
        <f t="shared" si="21"/>
        <v>49.54792332268371</v>
      </c>
      <c r="N199" s="92">
        <f t="shared" si="25"/>
        <v>62.034</v>
      </c>
      <c r="O199" s="87"/>
      <c r="P199" s="87"/>
      <c r="Q199" s="87">
        <v>62.034</v>
      </c>
      <c r="R199" s="90"/>
      <c r="S199" s="93">
        <f t="shared" si="22"/>
        <v>49.54792332268371</v>
      </c>
      <c r="T199" s="41"/>
    </row>
    <row r="200" spans="1:20" s="40" customFormat="1" ht="106.5" customHeight="1" thickBot="1">
      <c r="A200" s="52" t="s">
        <v>95</v>
      </c>
      <c r="B200" s="53" t="s">
        <v>254</v>
      </c>
      <c r="C200" s="54">
        <f aca="true" t="shared" si="26" ref="C200:C213">F200</f>
        <v>5009.235999999999</v>
      </c>
      <c r="D200" s="55"/>
      <c r="E200" s="55"/>
      <c r="F200" s="56">
        <f>F201+F204</f>
        <v>5009.235999999999</v>
      </c>
      <c r="G200" s="57"/>
      <c r="H200" s="54">
        <f aca="true" t="shared" si="27" ref="H200:H211">K200</f>
        <v>3117.8239999999996</v>
      </c>
      <c r="I200" s="55"/>
      <c r="J200" s="55"/>
      <c r="K200" s="55">
        <f>K201+K204</f>
        <v>3117.8239999999996</v>
      </c>
      <c r="L200" s="58"/>
      <c r="M200" s="59">
        <f t="shared" si="21"/>
        <v>62.24150748736934</v>
      </c>
      <c r="N200" s="60">
        <f aca="true" t="shared" si="28" ref="N200:N211">Q200</f>
        <v>3117.8239999999996</v>
      </c>
      <c r="O200" s="55"/>
      <c r="P200" s="55"/>
      <c r="Q200" s="55">
        <f>Q201+Q204</f>
        <v>3117.8239999999996</v>
      </c>
      <c r="R200" s="61"/>
      <c r="S200" s="62">
        <f t="shared" si="22"/>
        <v>62.24150748736934</v>
      </c>
      <c r="T200" s="41"/>
    </row>
    <row r="201" spans="1:20" s="40" customFormat="1" ht="49.5" customHeight="1">
      <c r="A201" s="63" t="s">
        <v>55</v>
      </c>
      <c r="B201" s="64" t="s">
        <v>178</v>
      </c>
      <c r="C201" s="65">
        <f t="shared" si="26"/>
        <v>4623.196999999999</v>
      </c>
      <c r="D201" s="66"/>
      <c r="E201" s="66"/>
      <c r="F201" s="67">
        <f>F202+F203</f>
        <v>4623.196999999999</v>
      </c>
      <c r="G201" s="68"/>
      <c r="H201" s="65">
        <f t="shared" si="27"/>
        <v>2998.7439999999997</v>
      </c>
      <c r="I201" s="66"/>
      <c r="J201" s="66"/>
      <c r="K201" s="66">
        <f>K202+K203</f>
        <v>2998.7439999999997</v>
      </c>
      <c r="L201" s="69"/>
      <c r="M201" s="70">
        <f t="shared" si="21"/>
        <v>64.86299415750617</v>
      </c>
      <c r="N201" s="71">
        <f t="shared" si="28"/>
        <v>2998.7439999999997</v>
      </c>
      <c r="O201" s="66"/>
      <c r="P201" s="66"/>
      <c r="Q201" s="66">
        <f>Q202+Q203</f>
        <v>2998.7439999999997</v>
      </c>
      <c r="R201" s="69"/>
      <c r="S201" s="72">
        <f t="shared" si="22"/>
        <v>64.86299415750617</v>
      </c>
      <c r="T201" s="41"/>
    </row>
    <row r="202" spans="1:20" s="40" customFormat="1" ht="88.5" customHeight="1">
      <c r="A202" s="73" t="s">
        <v>194</v>
      </c>
      <c r="B202" s="74" t="s">
        <v>142</v>
      </c>
      <c r="C202" s="75">
        <f t="shared" si="26"/>
        <v>4583.163</v>
      </c>
      <c r="D202" s="76"/>
      <c r="E202" s="76"/>
      <c r="F202" s="77">
        <v>4583.163</v>
      </c>
      <c r="G202" s="78"/>
      <c r="H202" s="75">
        <f t="shared" si="27"/>
        <v>2990.345</v>
      </c>
      <c r="I202" s="76"/>
      <c r="J202" s="76"/>
      <c r="K202" s="76">
        <v>2990.345</v>
      </c>
      <c r="L202" s="79"/>
      <c r="M202" s="80">
        <f t="shared" si="21"/>
        <v>65.24631569944164</v>
      </c>
      <c r="N202" s="81">
        <f t="shared" si="28"/>
        <v>2990.345</v>
      </c>
      <c r="O202" s="76"/>
      <c r="P202" s="76"/>
      <c r="Q202" s="76">
        <v>2990.345</v>
      </c>
      <c r="R202" s="79"/>
      <c r="S202" s="82">
        <f t="shared" si="22"/>
        <v>65.24631569944164</v>
      </c>
      <c r="T202" s="41"/>
    </row>
    <row r="203" spans="1:20" s="40" customFormat="1" ht="63.75" customHeight="1">
      <c r="A203" s="73" t="s">
        <v>195</v>
      </c>
      <c r="B203" s="74" t="s">
        <v>190</v>
      </c>
      <c r="C203" s="75">
        <f t="shared" si="26"/>
        <v>40.034</v>
      </c>
      <c r="D203" s="76"/>
      <c r="E203" s="76"/>
      <c r="F203" s="77">
        <v>40.034</v>
      </c>
      <c r="G203" s="78"/>
      <c r="H203" s="75">
        <f t="shared" si="27"/>
        <v>8.399</v>
      </c>
      <c r="I203" s="76"/>
      <c r="J203" s="76"/>
      <c r="K203" s="76">
        <v>8.399</v>
      </c>
      <c r="L203" s="79"/>
      <c r="M203" s="80">
        <f t="shared" si="21"/>
        <v>20.97966728280961</v>
      </c>
      <c r="N203" s="81">
        <f t="shared" si="28"/>
        <v>8.399</v>
      </c>
      <c r="O203" s="76"/>
      <c r="P203" s="76"/>
      <c r="Q203" s="76">
        <v>8.399</v>
      </c>
      <c r="R203" s="79"/>
      <c r="S203" s="82">
        <f t="shared" si="22"/>
        <v>20.97966728280961</v>
      </c>
      <c r="T203" s="41"/>
    </row>
    <row r="204" spans="1:20" s="40" customFormat="1" ht="69">
      <c r="A204" s="73" t="s">
        <v>56</v>
      </c>
      <c r="B204" s="74" t="s">
        <v>179</v>
      </c>
      <c r="C204" s="75">
        <f t="shared" si="26"/>
        <v>386.039</v>
      </c>
      <c r="D204" s="76"/>
      <c r="E204" s="76"/>
      <c r="F204" s="77">
        <f>F205+F206+F207</f>
        <v>386.039</v>
      </c>
      <c r="G204" s="78"/>
      <c r="H204" s="75">
        <f t="shared" si="27"/>
        <v>119.08000000000001</v>
      </c>
      <c r="I204" s="76"/>
      <c r="J204" s="76"/>
      <c r="K204" s="76">
        <f>K205+K206+K207</f>
        <v>119.08000000000001</v>
      </c>
      <c r="L204" s="79"/>
      <c r="M204" s="80">
        <f t="shared" si="21"/>
        <v>30.846624304798226</v>
      </c>
      <c r="N204" s="81">
        <f t="shared" si="28"/>
        <v>119.08000000000001</v>
      </c>
      <c r="O204" s="76"/>
      <c r="P204" s="76"/>
      <c r="Q204" s="76">
        <f>Q205+Q206+Q207</f>
        <v>119.08000000000001</v>
      </c>
      <c r="R204" s="79"/>
      <c r="S204" s="82">
        <f t="shared" si="22"/>
        <v>30.846624304798226</v>
      </c>
      <c r="T204" s="41"/>
    </row>
    <row r="205" spans="1:20" s="40" customFormat="1" ht="34.5">
      <c r="A205" s="73" t="s">
        <v>194</v>
      </c>
      <c r="B205" s="83" t="s">
        <v>145</v>
      </c>
      <c r="C205" s="75">
        <f t="shared" si="26"/>
        <v>37.221</v>
      </c>
      <c r="D205" s="76"/>
      <c r="E205" s="76"/>
      <c r="F205" s="77">
        <v>37.221</v>
      </c>
      <c r="G205" s="78"/>
      <c r="H205" s="75">
        <f t="shared" si="27"/>
        <v>11.728</v>
      </c>
      <c r="I205" s="76"/>
      <c r="J205" s="76"/>
      <c r="K205" s="76">
        <v>11.728</v>
      </c>
      <c r="L205" s="79"/>
      <c r="M205" s="80">
        <f t="shared" si="21"/>
        <v>31.50909432847049</v>
      </c>
      <c r="N205" s="81">
        <f>Q205</f>
        <v>11.728</v>
      </c>
      <c r="O205" s="76"/>
      <c r="P205" s="76"/>
      <c r="Q205" s="76">
        <v>11.728</v>
      </c>
      <c r="R205" s="79"/>
      <c r="S205" s="82">
        <f t="shared" si="22"/>
        <v>31.50909432847049</v>
      </c>
      <c r="T205" s="41"/>
    </row>
    <row r="206" spans="1:20" s="40" customFormat="1" ht="34.5">
      <c r="A206" s="73" t="s">
        <v>195</v>
      </c>
      <c r="B206" s="74" t="s">
        <v>146</v>
      </c>
      <c r="C206" s="75">
        <f t="shared" si="26"/>
        <v>121.198</v>
      </c>
      <c r="D206" s="76"/>
      <c r="E206" s="76"/>
      <c r="F206" s="77">
        <v>121.198</v>
      </c>
      <c r="G206" s="78"/>
      <c r="H206" s="75">
        <f t="shared" si="27"/>
        <v>52.072</v>
      </c>
      <c r="I206" s="76"/>
      <c r="J206" s="76"/>
      <c r="K206" s="76">
        <v>52.072</v>
      </c>
      <c r="L206" s="79"/>
      <c r="M206" s="80">
        <f t="shared" si="21"/>
        <v>42.964405353223654</v>
      </c>
      <c r="N206" s="81">
        <f t="shared" si="28"/>
        <v>52.072</v>
      </c>
      <c r="O206" s="76"/>
      <c r="P206" s="76"/>
      <c r="Q206" s="76">
        <v>52.072</v>
      </c>
      <c r="R206" s="79"/>
      <c r="S206" s="82">
        <f t="shared" si="22"/>
        <v>42.964405353223654</v>
      </c>
      <c r="T206" s="41"/>
    </row>
    <row r="207" spans="1:20" s="40" customFormat="1" ht="23.25" thickBot="1">
      <c r="A207" s="84" t="s">
        <v>196</v>
      </c>
      <c r="B207" s="85" t="s">
        <v>147</v>
      </c>
      <c r="C207" s="86">
        <f t="shared" si="26"/>
        <v>227.62</v>
      </c>
      <c r="D207" s="87"/>
      <c r="E207" s="87"/>
      <c r="F207" s="88">
        <v>227.62</v>
      </c>
      <c r="G207" s="89"/>
      <c r="H207" s="86">
        <f t="shared" si="27"/>
        <v>55.28</v>
      </c>
      <c r="I207" s="87"/>
      <c r="J207" s="87"/>
      <c r="K207" s="87">
        <v>55.28</v>
      </c>
      <c r="L207" s="90"/>
      <c r="M207" s="91">
        <f t="shared" si="21"/>
        <v>24.286090853176347</v>
      </c>
      <c r="N207" s="92">
        <f t="shared" si="28"/>
        <v>55.28</v>
      </c>
      <c r="O207" s="87"/>
      <c r="P207" s="87"/>
      <c r="Q207" s="87">
        <v>55.28</v>
      </c>
      <c r="R207" s="90"/>
      <c r="S207" s="93">
        <f t="shared" si="22"/>
        <v>24.286090853176347</v>
      </c>
      <c r="T207" s="41"/>
    </row>
    <row r="208" spans="1:20" s="40" customFormat="1" ht="102" customHeight="1" thickBot="1">
      <c r="A208" s="52" t="s">
        <v>24</v>
      </c>
      <c r="B208" s="53" t="s">
        <v>255</v>
      </c>
      <c r="C208" s="54">
        <f t="shared" si="26"/>
        <v>21121.93</v>
      </c>
      <c r="D208" s="55"/>
      <c r="E208" s="55"/>
      <c r="F208" s="56">
        <f>F209+F211</f>
        <v>21121.93</v>
      </c>
      <c r="G208" s="57"/>
      <c r="H208" s="54">
        <f t="shared" si="27"/>
        <v>14265.635999999999</v>
      </c>
      <c r="I208" s="55"/>
      <c r="J208" s="55"/>
      <c r="K208" s="55">
        <f>K209+K211</f>
        <v>14265.635999999999</v>
      </c>
      <c r="L208" s="58"/>
      <c r="M208" s="59">
        <f t="shared" si="21"/>
        <v>67.53945307081312</v>
      </c>
      <c r="N208" s="60">
        <f t="shared" si="28"/>
        <v>14265.635999999999</v>
      </c>
      <c r="O208" s="55"/>
      <c r="P208" s="55"/>
      <c r="Q208" s="55">
        <f>Q209+Q211</f>
        <v>14265.635999999999</v>
      </c>
      <c r="R208" s="61"/>
      <c r="S208" s="62">
        <f t="shared" si="22"/>
        <v>67.53945307081312</v>
      </c>
      <c r="T208" s="41"/>
    </row>
    <row r="209" spans="1:20" s="40" customFormat="1" ht="34.5">
      <c r="A209" s="63" t="s">
        <v>49</v>
      </c>
      <c r="B209" s="64" t="s">
        <v>262</v>
      </c>
      <c r="C209" s="65">
        <f t="shared" si="26"/>
        <v>18285.446</v>
      </c>
      <c r="D209" s="66"/>
      <c r="E209" s="66"/>
      <c r="F209" s="67">
        <f>F210</f>
        <v>18285.446</v>
      </c>
      <c r="G209" s="68"/>
      <c r="H209" s="65">
        <f t="shared" si="27"/>
        <v>12754.701</v>
      </c>
      <c r="I209" s="66"/>
      <c r="J209" s="66"/>
      <c r="K209" s="66">
        <f>K210</f>
        <v>12754.701</v>
      </c>
      <c r="L209" s="69"/>
      <c r="M209" s="70">
        <f t="shared" si="21"/>
        <v>69.75329450536782</v>
      </c>
      <c r="N209" s="71">
        <f t="shared" si="28"/>
        <v>12754.701</v>
      </c>
      <c r="O209" s="66"/>
      <c r="P209" s="66"/>
      <c r="Q209" s="66">
        <f>Q210</f>
        <v>12754.701</v>
      </c>
      <c r="R209" s="69"/>
      <c r="S209" s="72">
        <f t="shared" si="22"/>
        <v>69.75329450536782</v>
      </c>
      <c r="T209" s="41"/>
    </row>
    <row r="210" spans="1:20" s="40" customFormat="1" ht="75" customHeight="1">
      <c r="A210" s="73" t="s">
        <v>194</v>
      </c>
      <c r="B210" s="74" t="s">
        <v>142</v>
      </c>
      <c r="C210" s="75">
        <f t="shared" si="26"/>
        <v>18285.446</v>
      </c>
      <c r="D210" s="76"/>
      <c r="E210" s="76"/>
      <c r="F210" s="77">
        <v>18285.446</v>
      </c>
      <c r="G210" s="78"/>
      <c r="H210" s="75">
        <f>K210</f>
        <v>12754.701</v>
      </c>
      <c r="I210" s="76"/>
      <c r="J210" s="76"/>
      <c r="K210" s="76">
        <v>12754.701</v>
      </c>
      <c r="L210" s="79"/>
      <c r="M210" s="80">
        <f t="shared" si="21"/>
        <v>69.75329450536782</v>
      </c>
      <c r="N210" s="81">
        <f t="shared" si="28"/>
        <v>12754.701</v>
      </c>
      <c r="O210" s="76"/>
      <c r="P210" s="76"/>
      <c r="Q210" s="76">
        <v>12754.701</v>
      </c>
      <c r="R210" s="79"/>
      <c r="S210" s="82">
        <f t="shared" si="22"/>
        <v>69.75329450536782</v>
      </c>
      <c r="T210" s="41"/>
    </row>
    <row r="211" spans="1:20" s="40" customFormat="1" ht="62.25" customHeight="1">
      <c r="A211" s="73" t="s">
        <v>227</v>
      </c>
      <c r="B211" s="74" t="s">
        <v>263</v>
      </c>
      <c r="C211" s="75">
        <f t="shared" si="26"/>
        <v>2836.484</v>
      </c>
      <c r="D211" s="76"/>
      <c r="E211" s="76"/>
      <c r="F211" s="77">
        <f>F212+F213</f>
        <v>2836.484</v>
      </c>
      <c r="G211" s="78"/>
      <c r="H211" s="75">
        <f t="shared" si="27"/>
        <v>1510.935</v>
      </c>
      <c r="I211" s="76"/>
      <c r="J211" s="76"/>
      <c r="K211" s="76">
        <f>K212+K213</f>
        <v>1510.935</v>
      </c>
      <c r="L211" s="79"/>
      <c r="M211" s="80">
        <f t="shared" si="21"/>
        <v>53.267883760317346</v>
      </c>
      <c r="N211" s="81">
        <f t="shared" si="28"/>
        <v>1510.935</v>
      </c>
      <c r="O211" s="76"/>
      <c r="P211" s="76"/>
      <c r="Q211" s="76">
        <f>Q212+Q213</f>
        <v>1510.935</v>
      </c>
      <c r="R211" s="79"/>
      <c r="S211" s="82">
        <f t="shared" si="22"/>
        <v>53.267883760317346</v>
      </c>
      <c r="T211" s="41"/>
    </row>
    <row r="212" spans="1:20" s="40" customFormat="1" ht="57">
      <c r="A212" s="73" t="s">
        <v>194</v>
      </c>
      <c r="B212" s="83" t="s">
        <v>264</v>
      </c>
      <c r="C212" s="75">
        <f>F212</f>
        <v>2548.341</v>
      </c>
      <c r="D212" s="76"/>
      <c r="E212" s="76"/>
      <c r="F212" s="77">
        <v>2548.341</v>
      </c>
      <c r="G212" s="78"/>
      <c r="H212" s="75">
        <f>K212</f>
        <v>1407.069</v>
      </c>
      <c r="I212" s="76"/>
      <c r="J212" s="76"/>
      <c r="K212" s="76">
        <v>1407.069</v>
      </c>
      <c r="L212" s="79"/>
      <c r="M212" s="80">
        <f t="shared" si="21"/>
        <v>55.21509876425487</v>
      </c>
      <c r="N212" s="81">
        <f>Q212</f>
        <v>1407.069</v>
      </c>
      <c r="O212" s="76"/>
      <c r="P212" s="76"/>
      <c r="Q212" s="76">
        <v>1407.069</v>
      </c>
      <c r="R212" s="79"/>
      <c r="S212" s="82">
        <f t="shared" si="22"/>
        <v>55.21509876425487</v>
      </c>
      <c r="T212" s="41"/>
    </row>
    <row r="213" spans="1:20" s="40" customFormat="1" ht="45.75">
      <c r="A213" s="73" t="s">
        <v>195</v>
      </c>
      <c r="B213" s="83" t="s">
        <v>265</v>
      </c>
      <c r="C213" s="75">
        <f t="shared" si="26"/>
        <v>288.143</v>
      </c>
      <c r="D213" s="76"/>
      <c r="E213" s="76"/>
      <c r="F213" s="77">
        <v>288.143</v>
      </c>
      <c r="G213" s="78"/>
      <c r="H213" s="75">
        <f>K213</f>
        <v>103.866</v>
      </c>
      <c r="I213" s="76"/>
      <c r="J213" s="76"/>
      <c r="K213" s="76">
        <v>103.866</v>
      </c>
      <c r="L213" s="79"/>
      <c r="M213" s="80">
        <f t="shared" si="21"/>
        <v>36.04668515285813</v>
      </c>
      <c r="N213" s="81">
        <f>Q213</f>
        <v>103.866</v>
      </c>
      <c r="O213" s="76"/>
      <c r="P213" s="76"/>
      <c r="Q213" s="76">
        <v>103.866</v>
      </c>
      <c r="R213" s="79"/>
      <c r="S213" s="82">
        <f t="shared" si="22"/>
        <v>36.04668515285813</v>
      </c>
      <c r="T213" s="41"/>
    </row>
    <row r="214" spans="1:20" s="40" customFormat="1" ht="115.5" customHeight="1" thickBot="1">
      <c r="A214" s="146" t="s">
        <v>50</v>
      </c>
      <c r="B214" s="147" t="s">
        <v>256</v>
      </c>
      <c r="C214" s="148">
        <f>F214</f>
        <v>2997.3520000000003</v>
      </c>
      <c r="D214" s="149"/>
      <c r="E214" s="149"/>
      <c r="F214" s="150">
        <f>F215+F217</f>
        <v>2997.3520000000003</v>
      </c>
      <c r="G214" s="151"/>
      <c r="H214" s="148">
        <f>K214</f>
        <v>2153.525</v>
      </c>
      <c r="I214" s="149"/>
      <c r="J214" s="149"/>
      <c r="K214" s="149">
        <f>K215+K217</f>
        <v>2153.525</v>
      </c>
      <c r="L214" s="152"/>
      <c r="M214" s="153">
        <f t="shared" si="21"/>
        <v>71.8475841342625</v>
      </c>
      <c r="N214" s="154">
        <f>Q214</f>
        <v>2153.525</v>
      </c>
      <c r="O214" s="149"/>
      <c r="P214" s="149"/>
      <c r="Q214" s="149">
        <f>Q215+Q217</f>
        <v>2153.525</v>
      </c>
      <c r="R214" s="152"/>
      <c r="S214" s="155">
        <f t="shared" si="22"/>
        <v>71.8475841342625</v>
      </c>
      <c r="T214" s="41"/>
    </row>
    <row r="215" spans="1:20" s="40" customFormat="1" ht="45.75">
      <c r="A215" s="156" t="s">
        <v>51</v>
      </c>
      <c r="B215" s="157" t="s">
        <v>349</v>
      </c>
      <c r="C215" s="158">
        <f>F215</f>
        <v>2826.014</v>
      </c>
      <c r="D215" s="159"/>
      <c r="E215" s="159"/>
      <c r="F215" s="160">
        <f>F216</f>
        <v>2826.014</v>
      </c>
      <c r="G215" s="161"/>
      <c r="H215" s="158">
        <f>K215</f>
        <v>2025.908</v>
      </c>
      <c r="I215" s="159"/>
      <c r="J215" s="159"/>
      <c r="K215" s="159">
        <f>K216</f>
        <v>2025.908</v>
      </c>
      <c r="L215" s="162"/>
      <c r="M215" s="163">
        <f t="shared" si="21"/>
        <v>71.68782603341667</v>
      </c>
      <c r="N215" s="164">
        <f>Q215</f>
        <v>2025.908</v>
      </c>
      <c r="O215" s="159"/>
      <c r="P215" s="159"/>
      <c r="Q215" s="159">
        <f>Q216</f>
        <v>2025.908</v>
      </c>
      <c r="R215" s="162"/>
      <c r="S215" s="165">
        <f t="shared" si="22"/>
        <v>71.68782603341667</v>
      </c>
      <c r="T215" s="41"/>
    </row>
    <row r="216" spans="1:20" s="40" customFormat="1" ht="84.75" customHeight="1">
      <c r="A216" s="166" t="s">
        <v>194</v>
      </c>
      <c r="B216" s="167" t="s">
        <v>142</v>
      </c>
      <c r="C216" s="168">
        <f aca="true" t="shared" si="29" ref="C216:C222">F216</f>
        <v>2826.014</v>
      </c>
      <c r="D216" s="169"/>
      <c r="E216" s="169"/>
      <c r="F216" s="170">
        <v>2826.014</v>
      </c>
      <c r="G216" s="171"/>
      <c r="H216" s="168">
        <f aca="true" t="shared" si="30" ref="H216:H222">K216</f>
        <v>2025.908</v>
      </c>
      <c r="I216" s="169"/>
      <c r="J216" s="169"/>
      <c r="K216" s="169">
        <v>2025.908</v>
      </c>
      <c r="L216" s="172"/>
      <c r="M216" s="173">
        <f t="shared" si="21"/>
        <v>71.68782603341667</v>
      </c>
      <c r="N216" s="174">
        <f aca="true" t="shared" si="31" ref="N216:N222">Q216</f>
        <v>2025.908</v>
      </c>
      <c r="O216" s="169"/>
      <c r="P216" s="169"/>
      <c r="Q216" s="169">
        <v>2025.908</v>
      </c>
      <c r="R216" s="172"/>
      <c r="S216" s="175">
        <f t="shared" si="22"/>
        <v>71.68782603341667</v>
      </c>
      <c r="T216" s="41"/>
    </row>
    <row r="217" spans="1:20" s="40" customFormat="1" ht="68.25" customHeight="1">
      <c r="A217" s="166" t="s">
        <v>226</v>
      </c>
      <c r="B217" s="167" t="s">
        <v>350</v>
      </c>
      <c r="C217" s="168">
        <f t="shared" si="29"/>
        <v>171.338</v>
      </c>
      <c r="D217" s="169"/>
      <c r="E217" s="169"/>
      <c r="F217" s="170">
        <f>F218+F219+F221+F222</f>
        <v>171.338</v>
      </c>
      <c r="G217" s="171"/>
      <c r="H217" s="168">
        <f t="shared" si="30"/>
        <v>127.617</v>
      </c>
      <c r="I217" s="169"/>
      <c r="J217" s="169"/>
      <c r="K217" s="169">
        <f>K218+K219+K221+K222</f>
        <v>127.617</v>
      </c>
      <c r="L217" s="172"/>
      <c r="M217" s="173">
        <f aca="true" t="shared" si="32" ref="M217:M282">H217/C217*100</f>
        <v>74.48260164120045</v>
      </c>
      <c r="N217" s="174">
        <f t="shared" si="31"/>
        <v>127.617</v>
      </c>
      <c r="O217" s="169"/>
      <c r="P217" s="169"/>
      <c r="Q217" s="169">
        <f>Q218+Q219+Q221+Q222</f>
        <v>127.617</v>
      </c>
      <c r="R217" s="172"/>
      <c r="S217" s="175">
        <f aca="true" t="shared" si="33" ref="S217:S301">N217/C217*100</f>
        <v>74.48260164120045</v>
      </c>
      <c r="T217" s="41"/>
    </row>
    <row r="218" spans="1:20" s="40" customFormat="1" ht="22.5" hidden="1">
      <c r="A218" s="166" t="s">
        <v>194</v>
      </c>
      <c r="B218" s="167" t="s">
        <v>69</v>
      </c>
      <c r="C218" s="168">
        <f>F218</f>
        <v>0</v>
      </c>
      <c r="D218" s="169"/>
      <c r="E218" s="169"/>
      <c r="F218" s="170">
        <v>0</v>
      </c>
      <c r="G218" s="171"/>
      <c r="H218" s="168">
        <f>K218</f>
        <v>0</v>
      </c>
      <c r="I218" s="169"/>
      <c r="J218" s="169"/>
      <c r="K218" s="169">
        <v>0</v>
      </c>
      <c r="L218" s="172"/>
      <c r="M218" s="173" t="e">
        <f t="shared" si="32"/>
        <v>#DIV/0!</v>
      </c>
      <c r="N218" s="174">
        <f>Q218</f>
        <v>0</v>
      </c>
      <c r="O218" s="169"/>
      <c r="P218" s="169"/>
      <c r="Q218" s="169">
        <v>0</v>
      </c>
      <c r="R218" s="172"/>
      <c r="S218" s="175" t="e">
        <f t="shared" si="33"/>
        <v>#DIV/0!</v>
      </c>
      <c r="T218" s="41"/>
    </row>
    <row r="219" spans="1:20" s="40" customFormat="1" ht="34.5">
      <c r="A219" s="166" t="s">
        <v>194</v>
      </c>
      <c r="B219" s="176" t="s">
        <v>144</v>
      </c>
      <c r="C219" s="168">
        <f t="shared" si="29"/>
        <v>59</v>
      </c>
      <c r="D219" s="169"/>
      <c r="E219" s="169"/>
      <c r="F219" s="170">
        <v>59</v>
      </c>
      <c r="G219" s="171"/>
      <c r="H219" s="168">
        <f t="shared" si="30"/>
        <v>57.53</v>
      </c>
      <c r="I219" s="169"/>
      <c r="J219" s="169"/>
      <c r="K219" s="169">
        <v>57.53</v>
      </c>
      <c r="L219" s="172"/>
      <c r="M219" s="173">
        <f t="shared" si="32"/>
        <v>97.50847457627118</v>
      </c>
      <c r="N219" s="174">
        <f t="shared" si="31"/>
        <v>57.53</v>
      </c>
      <c r="O219" s="169"/>
      <c r="P219" s="169"/>
      <c r="Q219" s="169">
        <v>57.53</v>
      </c>
      <c r="R219" s="172"/>
      <c r="S219" s="175">
        <f t="shared" si="33"/>
        <v>97.50847457627118</v>
      </c>
      <c r="T219" s="41"/>
    </row>
    <row r="220" spans="1:20" s="40" customFormat="1" ht="34.5" hidden="1">
      <c r="A220" s="166" t="s">
        <v>195</v>
      </c>
      <c r="B220" s="176" t="s">
        <v>145</v>
      </c>
      <c r="C220" s="168">
        <f t="shared" si="29"/>
        <v>0</v>
      </c>
      <c r="D220" s="169"/>
      <c r="E220" s="169"/>
      <c r="F220" s="170">
        <v>0</v>
      </c>
      <c r="G220" s="171"/>
      <c r="H220" s="168">
        <f t="shared" si="30"/>
        <v>0</v>
      </c>
      <c r="I220" s="169"/>
      <c r="J220" s="169"/>
      <c r="K220" s="169">
        <v>0</v>
      </c>
      <c r="L220" s="172"/>
      <c r="M220" s="173" t="e">
        <f t="shared" si="32"/>
        <v>#DIV/0!</v>
      </c>
      <c r="N220" s="174">
        <f t="shared" si="31"/>
        <v>0</v>
      </c>
      <c r="O220" s="169"/>
      <c r="P220" s="169"/>
      <c r="Q220" s="169">
        <v>0</v>
      </c>
      <c r="R220" s="172"/>
      <c r="S220" s="175" t="e">
        <f t="shared" si="33"/>
        <v>#DIV/0!</v>
      </c>
      <c r="T220" s="41"/>
    </row>
    <row r="221" spans="1:20" s="40" customFormat="1" ht="30" customHeight="1">
      <c r="A221" s="166" t="s">
        <v>195</v>
      </c>
      <c r="B221" s="167" t="s">
        <v>146</v>
      </c>
      <c r="C221" s="168">
        <f t="shared" si="29"/>
        <v>72.774</v>
      </c>
      <c r="D221" s="169"/>
      <c r="E221" s="169"/>
      <c r="F221" s="170">
        <v>72.774</v>
      </c>
      <c r="G221" s="171"/>
      <c r="H221" s="168">
        <f>K221</f>
        <v>42.801</v>
      </c>
      <c r="I221" s="169"/>
      <c r="J221" s="169"/>
      <c r="K221" s="169">
        <v>42.801</v>
      </c>
      <c r="L221" s="172"/>
      <c r="M221" s="173">
        <f t="shared" si="32"/>
        <v>58.813587270178914</v>
      </c>
      <c r="N221" s="174">
        <f t="shared" si="31"/>
        <v>42.801</v>
      </c>
      <c r="O221" s="169"/>
      <c r="P221" s="169"/>
      <c r="Q221" s="169">
        <v>42.801</v>
      </c>
      <c r="R221" s="172"/>
      <c r="S221" s="175">
        <f t="shared" si="33"/>
        <v>58.813587270178914</v>
      </c>
      <c r="T221" s="41"/>
    </row>
    <row r="222" spans="1:20" s="40" customFormat="1" ht="30" customHeight="1">
      <c r="A222" s="166" t="s">
        <v>196</v>
      </c>
      <c r="B222" s="176" t="s">
        <v>147</v>
      </c>
      <c r="C222" s="168">
        <f t="shared" si="29"/>
        <v>39.564</v>
      </c>
      <c r="D222" s="169"/>
      <c r="E222" s="169"/>
      <c r="F222" s="170">
        <v>39.564</v>
      </c>
      <c r="G222" s="171"/>
      <c r="H222" s="168">
        <f t="shared" si="30"/>
        <v>27.286</v>
      </c>
      <c r="I222" s="169"/>
      <c r="J222" s="169"/>
      <c r="K222" s="169">
        <v>27.286</v>
      </c>
      <c r="L222" s="172"/>
      <c r="M222" s="173">
        <f t="shared" si="32"/>
        <v>68.96673743807501</v>
      </c>
      <c r="N222" s="174">
        <f t="shared" si="31"/>
        <v>27.286</v>
      </c>
      <c r="O222" s="169"/>
      <c r="P222" s="169"/>
      <c r="Q222" s="169">
        <v>27.286</v>
      </c>
      <c r="R222" s="172"/>
      <c r="S222" s="175">
        <f t="shared" si="33"/>
        <v>68.96673743807501</v>
      </c>
      <c r="T222" s="41"/>
    </row>
    <row r="223" spans="1:20" s="47" customFormat="1" ht="110.25" customHeight="1" thickBot="1">
      <c r="A223" s="94" t="s">
        <v>62</v>
      </c>
      <c r="B223" s="106" t="s">
        <v>241</v>
      </c>
      <c r="C223" s="96">
        <f>F223</f>
        <v>22160.37</v>
      </c>
      <c r="D223" s="97"/>
      <c r="E223" s="97"/>
      <c r="F223" s="98">
        <f>F224+F227</f>
        <v>22160.37</v>
      </c>
      <c r="G223" s="99"/>
      <c r="H223" s="96">
        <f>K223</f>
        <v>15636.598</v>
      </c>
      <c r="I223" s="97"/>
      <c r="J223" s="97"/>
      <c r="K223" s="97">
        <f>K224+K227</f>
        <v>15636.598</v>
      </c>
      <c r="L223" s="100"/>
      <c r="M223" s="101">
        <f t="shared" si="32"/>
        <v>70.56108720206386</v>
      </c>
      <c r="N223" s="102">
        <f>Q223</f>
        <v>14886.106</v>
      </c>
      <c r="O223" s="97"/>
      <c r="P223" s="97"/>
      <c r="Q223" s="97">
        <f>Q224+Q227</f>
        <v>14886.106</v>
      </c>
      <c r="R223" s="100"/>
      <c r="S223" s="103">
        <f t="shared" si="33"/>
        <v>67.17444699704924</v>
      </c>
      <c r="T223" s="41"/>
    </row>
    <row r="224" spans="1:20" s="40" customFormat="1" ht="45.75">
      <c r="A224" s="63" t="s">
        <v>197</v>
      </c>
      <c r="B224" s="64" t="s">
        <v>180</v>
      </c>
      <c r="C224" s="65">
        <f aca="true" t="shared" si="34" ref="C224:C231">F224</f>
        <v>19052.176</v>
      </c>
      <c r="D224" s="66"/>
      <c r="E224" s="66"/>
      <c r="F224" s="67">
        <f>F225+F226</f>
        <v>19052.176</v>
      </c>
      <c r="G224" s="68"/>
      <c r="H224" s="65">
        <f aca="true" t="shared" si="35" ref="H224:H231">K224</f>
        <v>13611.473</v>
      </c>
      <c r="I224" s="66"/>
      <c r="J224" s="66"/>
      <c r="K224" s="66">
        <f>K225+K226</f>
        <v>13611.473</v>
      </c>
      <c r="L224" s="69"/>
      <c r="M224" s="70">
        <f t="shared" si="32"/>
        <v>71.44314119290101</v>
      </c>
      <c r="N224" s="71">
        <f aca="true" t="shared" si="36" ref="N224:N231">Q224</f>
        <v>13089.921</v>
      </c>
      <c r="O224" s="66"/>
      <c r="P224" s="66"/>
      <c r="Q224" s="66">
        <f>Q225+Q226</f>
        <v>13089.921</v>
      </c>
      <c r="R224" s="69"/>
      <c r="S224" s="72">
        <f t="shared" si="33"/>
        <v>68.70564811074598</v>
      </c>
      <c r="T224" s="41"/>
    </row>
    <row r="225" spans="1:20" s="40" customFormat="1" ht="81.75" customHeight="1">
      <c r="A225" s="73" t="s">
        <v>194</v>
      </c>
      <c r="B225" s="74" t="s">
        <v>142</v>
      </c>
      <c r="C225" s="75">
        <f t="shared" si="34"/>
        <v>18976.82</v>
      </c>
      <c r="D225" s="76"/>
      <c r="E225" s="76"/>
      <c r="F225" s="77">
        <v>18976.82</v>
      </c>
      <c r="G225" s="78"/>
      <c r="H225" s="75">
        <f t="shared" si="35"/>
        <v>13591.833</v>
      </c>
      <c r="I225" s="76"/>
      <c r="J225" s="76"/>
      <c r="K225" s="76">
        <v>13591.833</v>
      </c>
      <c r="L225" s="79"/>
      <c r="M225" s="80">
        <f t="shared" si="32"/>
        <v>71.62334363713204</v>
      </c>
      <c r="N225" s="81">
        <f t="shared" si="36"/>
        <v>13070.281</v>
      </c>
      <c r="O225" s="76"/>
      <c r="P225" s="76"/>
      <c r="Q225" s="76">
        <v>13070.281</v>
      </c>
      <c r="R225" s="79"/>
      <c r="S225" s="82">
        <f t="shared" si="33"/>
        <v>68.87498010730987</v>
      </c>
      <c r="T225" s="41"/>
    </row>
    <row r="226" spans="1:20" s="40" customFormat="1" ht="65.25" customHeight="1">
      <c r="A226" s="73" t="s">
        <v>195</v>
      </c>
      <c r="B226" s="74" t="s">
        <v>143</v>
      </c>
      <c r="C226" s="75">
        <f t="shared" si="34"/>
        <v>75.356</v>
      </c>
      <c r="D226" s="76"/>
      <c r="E226" s="76"/>
      <c r="F226" s="77">
        <v>75.356</v>
      </c>
      <c r="G226" s="78"/>
      <c r="H226" s="75">
        <f t="shared" si="35"/>
        <v>19.64</v>
      </c>
      <c r="I226" s="76"/>
      <c r="J226" s="76"/>
      <c r="K226" s="76">
        <v>19.64</v>
      </c>
      <c r="L226" s="79"/>
      <c r="M226" s="80">
        <f t="shared" si="32"/>
        <v>26.062954509262703</v>
      </c>
      <c r="N226" s="81">
        <f t="shared" si="36"/>
        <v>19.64</v>
      </c>
      <c r="O226" s="76"/>
      <c r="P226" s="76"/>
      <c r="Q226" s="76">
        <v>19.64</v>
      </c>
      <c r="R226" s="79"/>
      <c r="S226" s="82">
        <f t="shared" si="33"/>
        <v>26.062954509262703</v>
      </c>
      <c r="T226" s="41"/>
    </row>
    <row r="227" spans="1:20" s="40" customFormat="1" ht="69">
      <c r="A227" s="73" t="s">
        <v>198</v>
      </c>
      <c r="B227" s="74" t="s">
        <v>181</v>
      </c>
      <c r="C227" s="75">
        <f t="shared" si="34"/>
        <v>3108.194</v>
      </c>
      <c r="D227" s="76"/>
      <c r="E227" s="76"/>
      <c r="F227" s="77">
        <f>F228+F229+F230+F231</f>
        <v>3108.194</v>
      </c>
      <c r="G227" s="78"/>
      <c r="H227" s="75">
        <f t="shared" si="35"/>
        <v>2025.1250000000002</v>
      </c>
      <c r="I227" s="76"/>
      <c r="J227" s="76"/>
      <c r="K227" s="76">
        <f>K228+K229+K230+K231</f>
        <v>2025.1250000000002</v>
      </c>
      <c r="L227" s="79"/>
      <c r="M227" s="80">
        <f t="shared" si="32"/>
        <v>65.15439512462865</v>
      </c>
      <c r="N227" s="81">
        <f t="shared" si="36"/>
        <v>1796.1850000000002</v>
      </c>
      <c r="O227" s="76"/>
      <c r="P227" s="76"/>
      <c r="Q227" s="76">
        <f>Q228+Q229+Q230+Q231</f>
        <v>1796.1850000000002</v>
      </c>
      <c r="R227" s="79"/>
      <c r="S227" s="82">
        <f t="shared" si="33"/>
        <v>57.78870302175476</v>
      </c>
      <c r="T227" s="41"/>
    </row>
    <row r="228" spans="1:20" s="40" customFormat="1" ht="34.5">
      <c r="A228" s="73" t="s">
        <v>194</v>
      </c>
      <c r="B228" s="83" t="s">
        <v>144</v>
      </c>
      <c r="C228" s="75">
        <f t="shared" si="34"/>
        <v>2009.197</v>
      </c>
      <c r="D228" s="76"/>
      <c r="E228" s="76"/>
      <c r="F228" s="77">
        <v>2009.197</v>
      </c>
      <c r="G228" s="78"/>
      <c r="H228" s="75">
        <f>K228</f>
        <v>1442.71</v>
      </c>
      <c r="I228" s="76"/>
      <c r="J228" s="76"/>
      <c r="K228" s="76">
        <v>1442.71</v>
      </c>
      <c r="L228" s="79"/>
      <c r="M228" s="80">
        <f t="shared" si="32"/>
        <v>71.80530331271649</v>
      </c>
      <c r="N228" s="81">
        <f t="shared" si="36"/>
        <v>1294.724</v>
      </c>
      <c r="O228" s="76"/>
      <c r="P228" s="76"/>
      <c r="Q228" s="76">
        <v>1294.724</v>
      </c>
      <c r="R228" s="79"/>
      <c r="S228" s="82">
        <f t="shared" si="33"/>
        <v>64.43987324289256</v>
      </c>
      <c r="T228" s="41"/>
    </row>
    <row r="229" spans="1:20" s="40" customFormat="1" ht="34.5">
      <c r="A229" s="73" t="s">
        <v>195</v>
      </c>
      <c r="B229" s="83" t="s">
        <v>145</v>
      </c>
      <c r="C229" s="75">
        <f t="shared" si="34"/>
        <v>74.27</v>
      </c>
      <c r="D229" s="76"/>
      <c r="E229" s="76"/>
      <c r="F229" s="77">
        <v>74.27</v>
      </c>
      <c r="G229" s="78"/>
      <c r="H229" s="75">
        <f t="shared" si="35"/>
        <v>31.402</v>
      </c>
      <c r="I229" s="76"/>
      <c r="J229" s="76"/>
      <c r="K229" s="76">
        <v>31.402</v>
      </c>
      <c r="L229" s="79"/>
      <c r="M229" s="80">
        <f t="shared" si="32"/>
        <v>42.2808671065033</v>
      </c>
      <c r="N229" s="81">
        <f t="shared" si="36"/>
        <v>28.064</v>
      </c>
      <c r="O229" s="76"/>
      <c r="P229" s="76"/>
      <c r="Q229" s="76">
        <v>28.064</v>
      </c>
      <c r="R229" s="79"/>
      <c r="S229" s="82">
        <f t="shared" si="33"/>
        <v>37.786454826982634</v>
      </c>
      <c r="T229" s="41"/>
    </row>
    <row r="230" spans="1:20" s="40" customFormat="1" ht="34.5">
      <c r="A230" s="73" t="s">
        <v>196</v>
      </c>
      <c r="B230" s="74" t="s">
        <v>146</v>
      </c>
      <c r="C230" s="75">
        <f t="shared" si="34"/>
        <v>615.183</v>
      </c>
      <c r="D230" s="76"/>
      <c r="E230" s="76"/>
      <c r="F230" s="77">
        <v>615.183</v>
      </c>
      <c r="G230" s="78"/>
      <c r="H230" s="75">
        <f t="shared" si="35"/>
        <v>228.572</v>
      </c>
      <c r="I230" s="76"/>
      <c r="J230" s="76"/>
      <c r="K230" s="76">
        <v>228.572</v>
      </c>
      <c r="L230" s="79"/>
      <c r="M230" s="80">
        <f t="shared" si="32"/>
        <v>37.15512294715556</v>
      </c>
      <c r="N230" s="81">
        <f t="shared" si="36"/>
        <v>212.121</v>
      </c>
      <c r="O230" s="76"/>
      <c r="P230" s="76"/>
      <c r="Q230" s="76">
        <v>212.121</v>
      </c>
      <c r="R230" s="79"/>
      <c r="S230" s="82">
        <f t="shared" si="33"/>
        <v>34.480959324298624</v>
      </c>
      <c r="T230" s="41"/>
    </row>
    <row r="231" spans="1:20" s="40" customFormat="1" ht="25.5" customHeight="1">
      <c r="A231" s="73" t="s">
        <v>199</v>
      </c>
      <c r="B231" s="83" t="s">
        <v>147</v>
      </c>
      <c r="C231" s="75">
        <f t="shared" si="34"/>
        <v>409.544</v>
      </c>
      <c r="D231" s="76"/>
      <c r="E231" s="76"/>
      <c r="F231" s="77">
        <v>409.544</v>
      </c>
      <c r="G231" s="78"/>
      <c r="H231" s="75">
        <f t="shared" si="35"/>
        <v>322.441</v>
      </c>
      <c r="I231" s="76"/>
      <c r="J231" s="76"/>
      <c r="K231" s="76">
        <v>322.441</v>
      </c>
      <c r="L231" s="79"/>
      <c r="M231" s="80">
        <f t="shared" si="32"/>
        <v>78.73171136678843</v>
      </c>
      <c r="N231" s="81">
        <f t="shared" si="36"/>
        <v>261.276</v>
      </c>
      <c r="O231" s="76"/>
      <c r="P231" s="76"/>
      <c r="Q231" s="76">
        <v>261.276</v>
      </c>
      <c r="R231" s="79"/>
      <c r="S231" s="82">
        <f t="shared" si="33"/>
        <v>63.79680815736527</v>
      </c>
      <c r="T231" s="41"/>
    </row>
    <row r="232" spans="1:20" s="40" customFormat="1" ht="159" customHeight="1" thickBot="1">
      <c r="A232" s="94" t="s">
        <v>257</v>
      </c>
      <c r="B232" s="95" t="s">
        <v>270</v>
      </c>
      <c r="C232" s="96">
        <f aca="true" t="shared" si="37" ref="C232:C239">F232</f>
        <v>16521.885000000002</v>
      </c>
      <c r="D232" s="97"/>
      <c r="E232" s="97"/>
      <c r="F232" s="98">
        <f>F233+F235</f>
        <v>16521.885000000002</v>
      </c>
      <c r="G232" s="99"/>
      <c r="H232" s="96">
        <f aca="true" t="shared" si="38" ref="H232:H239">K232</f>
        <v>12778.503999999999</v>
      </c>
      <c r="I232" s="97"/>
      <c r="J232" s="97"/>
      <c r="K232" s="97">
        <f>K233+K235</f>
        <v>12778.503999999999</v>
      </c>
      <c r="L232" s="100"/>
      <c r="M232" s="101">
        <f t="shared" si="32"/>
        <v>77.34289398576493</v>
      </c>
      <c r="N232" s="102">
        <f aca="true" t="shared" si="39" ref="N232:N239">Q232</f>
        <v>11611.490000000002</v>
      </c>
      <c r="O232" s="97"/>
      <c r="P232" s="97"/>
      <c r="Q232" s="97">
        <f>Q233+Q235</f>
        <v>11611.490000000002</v>
      </c>
      <c r="R232" s="100"/>
      <c r="S232" s="103">
        <f t="shared" si="33"/>
        <v>70.2794505590615</v>
      </c>
      <c r="T232" s="41"/>
    </row>
    <row r="233" spans="1:20" s="40" customFormat="1" ht="34.5">
      <c r="A233" s="63" t="s">
        <v>271</v>
      </c>
      <c r="B233" s="104" t="s">
        <v>272</v>
      </c>
      <c r="C233" s="65">
        <f t="shared" si="37"/>
        <v>13077.493</v>
      </c>
      <c r="D233" s="66"/>
      <c r="E233" s="66"/>
      <c r="F233" s="67">
        <f>F234</f>
        <v>13077.493</v>
      </c>
      <c r="G233" s="68"/>
      <c r="H233" s="65">
        <f t="shared" si="38"/>
        <v>10025.061</v>
      </c>
      <c r="I233" s="66"/>
      <c r="J233" s="66"/>
      <c r="K233" s="66">
        <f>K234</f>
        <v>10025.061</v>
      </c>
      <c r="L233" s="69"/>
      <c r="M233" s="70">
        <f t="shared" si="32"/>
        <v>76.65889020166173</v>
      </c>
      <c r="N233" s="71">
        <f t="shared" si="39"/>
        <v>8905.262</v>
      </c>
      <c r="O233" s="66"/>
      <c r="P233" s="66"/>
      <c r="Q233" s="66">
        <f>Q234</f>
        <v>8905.262</v>
      </c>
      <c r="R233" s="69"/>
      <c r="S233" s="72">
        <f t="shared" si="33"/>
        <v>68.09609456491394</v>
      </c>
      <c r="T233" s="41"/>
    </row>
    <row r="234" spans="1:20" s="40" customFormat="1" ht="69">
      <c r="A234" s="73" t="s">
        <v>194</v>
      </c>
      <c r="B234" s="83" t="s">
        <v>273</v>
      </c>
      <c r="C234" s="75">
        <f t="shared" si="37"/>
        <v>13077.493</v>
      </c>
      <c r="D234" s="76"/>
      <c r="E234" s="76"/>
      <c r="F234" s="77">
        <v>13077.493</v>
      </c>
      <c r="G234" s="78"/>
      <c r="H234" s="75">
        <f t="shared" si="38"/>
        <v>10025.061</v>
      </c>
      <c r="I234" s="76"/>
      <c r="J234" s="76"/>
      <c r="K234" s="76">
        <v>10025.061</v>
      </c>
      <c r="L234" s="79"/>
      <c r="M234" s="80">
        <f t="shared" si="32"/>
        <v>76.65889020166173</v>
      </c>
      <c r="N234" s="81">
        <f t="shared" si="39"/>
        <v>8905.262</v>
      </c>
      <c r="O234" s="76"/>
      <c r="P234" s="76"/>
      <c r="Q234" s="76">
        <v>8905.262</v>
      </c>
      <c r="R234" s="79"/>
      <c r="S234" s="82">
        <f t="shared" si="33"/>
        <v>68.09609456491394</v>
      </c>
      <c r="T234" s="41"/>
    </row>
    <row r="235" spans="1:20" s="40" customFormat="1" ht="126">
      <c r="A235" s="73" t="s">
        <v>274</v>
      </c>
      <c r="B235" s="83" t="s">
        <v>279</v>
      </c>
      <c r="C235" s="75">
        <f t="shared" si="37"/>
        <v>3444.392</v>
      </c>
      <c r="D235" s="76"/>
      <c r="E235" s="76"/>
      <c r="F235" s="77">
        <f>F236+F237+F238+F239</f>
        <v>3444.392</v>
      </c>
      <c r="G235" s="78"/>
      <c r="H235" s="75">
        <f t="shared" si="38"/>
        <v>2753.4429999999998</v>
      </c>
      <c r="I235" s="76"/>
      <c r="J235" s="76"/>
      <c r="K235" s="76">
        <f>K236+K237+K238+K239</f>
        <v>2753.4429999999998</v>
      </c>
      <c r="L235" s="79"/>
      <c r="M235" s="80">
        <f t="shared" si="32"/>
        <v>79.9398848911506</v>
      </c>
      <c r="N235" s="81">
        <f t="shared" si="39"/>
        <v>2706.228</v>
      </c>
      <c r="O235" s="76"/>
      <c r="P235" s="76"/>
      <c r="Q235" s="76">
        <f>Q236+Q237+Q238+Q239</f>
        <v>2706.228</v>
      </c>
      <c r="R235" s="79"/>
      <c r="S235" s="82">
        <f t="shared" si="33"/>
        <v>78.56910595541972</v>
      </c>
      <c r="T235" s="41"/>
    </row>
    <row r="236" spans="1:20" s="40" customFormat="1" ht="45.75">
      <c r="A236" s="73" t="s">
        <v>194</v>
      </c>
      <c r="B236" s="83" t="s">
        <v>275</v>
      </c>
      <c r="C236" s="75">
        <f t="shared" si="37"/>
        <v>2112.517</v>
      </c>
      <c r="D236" s="76"/>
      <c r="E236" s="76"/>
      <c r="F236" s="77">
        <v>2112.517</v>
      </c>
      <c r="G236" s="78"/>
      <c r="H236" s="75">
        <f t="shared" si="38"/>
        <v>1588.36</v>
      </c>
      <c r="I236" s="76"/>
      <c r="J236" s="76"/>
      <c r="K236" s="76">
        <v>1588.36</v>
      </c>
      <c r="L236" s="79"/>
      <c r="M236" s="80">
        <f t="shared" si="32"/>
        <v>75.18803398978564</v>
      </c>
      <c r="N236" s="81">
        <f t="shared" si="39"/>
        <v>1578.359</v>
      </c>
      <c r="O236" s="76"/>
      <c r="P236" s="76"/>
      <c r="Q236" s="76">
        <v>1578.359</v>
      </c>
      <c r="R236" s="79"/>
      <c r="S236" s="82">
        <f t="shared" si="33"/>
        <v>74.71461768118316</v>
      </c>
      <c r="T236" s="41"/>
    </row>
    <row r="237" spans="1:20" s="40" customFormat="1" ht="34.5">
      <c r="A237" s="73" t="s">
        <v>195</v>
      </c>
      <c r="B237" s="83" t="s">
        <v>276</v>
      </c>
      <c r="C237" s="75">
        <f t="shared" si="37"/>
        <v>57.719</v>
      </c>
      <c r="D237" s="76"/>
      <c r="E237" s="76"/>
      <c r="F237" s="77">
        <v>57.719</v>
      </c>
      <c r="G237" s="78"/>
      <c r="H237" s="75">
        <f t="shared" si="38"/>
        <v>44.941</v>
      </c>
      <c r="I237" s="76"/>
      <c r="J237" s="76"/>
      <c r="K237" s="76">
        <v>44.941</v>
      </c>
      <c r="L237" s="79"/>
      <c r="M237" s="80">
        <f t="shared" si="32"/>
        <v>77.86170931582322</v>
      </c>
      <c r="N237" s="81">
        <f t="shared" si="39"/>
        <v>41.209</v>
      </c>
      <c r="O237" s="76"/>
      <c r="P237" s="76"/>
      <c r="Q237" s="76">
        <v>41.209</v>
      </c>
      <c r="R237" s="79"/>
      <c r="S237" s="82">
        <f t="shared" si="33"/>
        <v>71.3959008298827</v>
      </c>
      <c r="T237" s="41"/>
    </row>
    <row r="238" spans="1:20" s="40" customFormat="1" ht="34.5">
      <c r="A238" s="73" t="s">
        <v>196</v>
      </c>
      <c r="B238" s="83" t="s">
        <v>277</v>
      </c>
      <c r="C238" s="75">
        <f t="shared" si="37"/>
        <v>174.432</v>
      </c>
      <c r="D238" s="76"/>
      <c r="E238" s="76"/>
      <c r="F238" s="77">
        <v>174.432</v>
      </c>
      <c r="G238" s="78"/>
      <c r="H238" s="75">
        <f t="shared" si="38"/>
        <v>130.106</v>
      </c>
      <c r="I238" s="76"/>
      <c r="J238" s="76"/>
      <c r="K238" s="76">
        <v>130.106</v>
      </c>
      <c r="L238" s="79"/>
      <c r="M238" s="80">
        <f t="shared" si="32"/>
        <v>74.58837827921482</v>
      </c>
      <c r="N238" s="81">
        <f t="shared" si="39"/>
        <v>122.344</v>
      </c>
      <c r="O238" s="76"/>
      <c r="P238" s="76"/>
      <c r="Q238" s="76">
        <v>122.344</v>
      </c>
      <c r="R238" s="79"/>
      <c r="S238" s="82">
        <f t="shared" si="33"/>
        <v>70.13850669601908</v>
      </c>
      <c r="T238" s="41"/>
    </row>
    <row r="239" spans="1:20" s="40" customFormat="1" ht="45.75">
      <c r="A239" s="73" t="s">
        <v>199</v>
      </c>
      <c r="B239" s="83" t="s">
        <v>278</v>
      </c>
      <c r="C239" s="75">
        <f t="shared" si="37"/>
        <v>1099.724</v>
      </c>
      <c r="D239" s="76"/>
      <c r="E239" s="76"/>
      <c r="F239" s="77">
        <v>1099.724</v>
      </c>
      <c r="G239" s="78"/>
      <c r="H239" s="75">
        <f t="shared" si="38"/>
        <v>990.036</v>
      </c>
      <c r="I239" s="76"/>
      <c r="J239" s="76"/>
      <c r="K239" s="76">
        <v>990.036</v>
      </c>
      <c r="L239" s="79"/>
      <c r="M239" s="80">
        <f t="shared" si="32"/>
        <v>90.02586103422313</v>
      </c>
      <c r="N239" s="81">
        <f t="shared" si="39"/>
        <v>964.316</v>
      </c>
      <c r="O239" s="76"/>
      <c r="P239" s="76"/>
      <c r="Q239" s="76">
        <v>964.316</v>
      </c>
      <c r="R239" s="79"/>
      <c r="S239" s="82">
        <f t="shared" si="33"/>
        <v>87.68709239772889</v>
      </c>
      <c r="T239" s="41"/>
    </row>
    <row r="240" spans="1:20" s="40" customFormat="1" ht="113.25" customHeight="1" thickBot="1">
      <c r="A240" s="105" t="s">
        <v>280</v>
      </c>
      <c r="B240" s="106" t="s">
        <v>281</v>
      </c>
      <c r="C240" s="96">
        <f aca="true" t="shared" si="40" ref="C240:C247">F240</f>
        <v>2088.907</v>
      </c>
      <c r="D240" s="97"/>
      <c r="E240" s="97"/>
      <c r="F240" s="98">
        <f>F241+F243</f>
        <v>2088.907</v>
      </c>
      <c r="G240" s="99"/>
      <c r="H240" s="96">
        <f aca="true" t="shared" si="41" ref="H240:H247">K240</f>
        <v>1314.167</v>
      </c>
      <c r="I240" s="97"/>
      <c r="J240" s="97"/>
      <c r="K240" s="97">
        <f>K241+K243</f>
        <v>1314.167</v>
      </c>
      <c r="L240" s="100"/>
      <c r="M240" s="101">
        <f t="shared" si="32"/>
        <v>62.911704542136135</v>
      </c>
      <c r="N240" s="102">
        <f aca="true" t="shared" si="42" ref="N240:N247">Q240</f>
        <v>1284.835</v>
      </c>
      <c r="O240" s="97"/>
      <c r="P240" s="97"/>
      <c r="Q240" s="97">
        <f>Q241+Q243</f>
        <v>1284.835</v>
      </c>
      <c r="R240" s="100"/>
      <c r="S240" s="103">
        <f t="shared" si="33"/>
        <v>61.507525227307866</v>
      </c>
      <c r="T240" s="41"/>
    </row>
    <row r="241" spans="1:20" s="40" customFormat="1" ht="34.5">
      <c r="A241" s="63" t="s">
        <v>282</v>
      </c>
      <c r="B241" s="107" t="s">
        <v>283</v>
      </c>
      <c r="C241" s="65">
        <f t="shared" si="40"/>
        <v>1347.365</v>
      </c>
      <c r="D241" s="66"/>
      <c r="E241" s="66"/>
      <c r="F241" s="67">
        <f>F242</f>
        <v>1347.365</v>
      </c>
      <c r="G241" s="68"/>
      <c r="H241" s="65">
        <f t="shared" si="41"/>
        <v>923.818</v>
      </c>
      <c r="I241" s="66"/>
      <c r="J241" s="66"/>
      <c r="K241" s="66">
        <f>K242</f>
        <v>923.818</v>
      </c>
      <c r="L241" s="69"/>
      <c r="M241" s="70">
        <f t="shared" si="32"/>
        <v>68.56479127779035</v>
      </c>
      <c r="N241" s="71">
        <f t="shared" si="42"/>
        <v>891.486</v>
      </c>
      <c r="O241" s="66"/>
      <c r="P241" s="66"/>
      <c r="Q241" s="66">
        <f>Q242</f>
        <v>891.486</v>
      </c>
      <c r="R241" s="69"/>
      <c r="S241" s="72">
        <f t="shared" si="33"/>
        <v>66.16514455993736</v>
      </c>
      <c r="T241" s="41"/>
    </row>
    <row r="242" spans="1:20" s="40" customFormat="1" ht="69">
      <c r="A242" s="73" t="s">
        <v>194</v>
      </c>
      <c r="B242" s="74" t="s">
        <v>284</v>
      </c>
      <c r="C242" s="75">
        <f t="shared" si="40"/>
        <v>1347.365</v>
      </c>
      <c r="D242" s="76"/>
      <c r="E242" s="76"/>
      <c r="F242" s="77">
        <v>1347.365</v>
      </c>
      <c r="G242" s="78"/>
      <c r="H242" s="75">
        <f t="shared" si="41"/>
        <v>923.818</v>
      </c>
      <c r="I242" s="76"/>
      <c r="J242" s="76"/>
      <c r="K242" s="76">
        <v>923.818</v>
      </c>
      <c r="L242" s="79"/>
      <c r="M242" s="80">
        <f t="shared" si="32"/>
        <v>68.56479127779035</v>
      </c>
      <c r="N242" s="81">
        <f t="shared" si="42"/>
        <v>891.486</v>
      </c>
      <c r="O242" s="76"/>
      <c r="P242" s="76"/>
      <c r="Q242" s="76">
        <v>891.486</v>
      </c>
      <c r="R242" s="79"/>
      <c r="S242" s="82">
        <f t="shared" si="33"/>
        <v>66.16514455993736</v>
      </c>
      <c r="T242" s="41"/>
    </row>
    <row r="243" spans="1:20" s="40" customFormat="1" ht="114.75">
      <c r="A243" s="73" t="s">
        <v>285</v>
      </c>
      <c r="B243" s="108" t="s">
        <v>286</v>
      </c>
      <c r="C243" s="75">
        <f t="shared" si="40"/>
        <v>741.5419999999999</v>
      </c>
      <c r="D243" s="76"/>
      <c r="E243" s="76"/>
      <c r="F243" s="77">
        <f>F244+F245+F247+F246</f>
        <v>741.5419999999999</v>
      </c>
      <c r="G243" s="78"/>
      <c r="H243" s="75">
        <f t="shared" si="41"/>
        <v>390.349</v>
      </c>
      <c r="I243" s="76"/>
      <c r="J243" s="76"/>
      <c r="K243" s="76">
        <f>K244+K245+K247+K246</f>
        <v>390.349</v>
      </c>
      <c r="L243" s="79"/>
      <c r="M243" s="80">
        <f t="shared" si="32"/>
        <v>52.64017412365045</v>
      </c>
      <c r="N243" s="81">
        <f t="shared" si="42"/>
        <v>393.349</v>
      </c>
      <c r="O243" s="76"/>
      <c r="P243" s="76"/>
      <c r="Q243" s="76">
        <f>Q244+Q245+Q247+Q246</f>
        <v>393.349</v>
      </c>
      <c r="R243" s="79"/>
      <c r="S243" s="82">
        <f t="shared" si="33"/>
        <v>53.04473650851874</v>
      </c>
      <c r="T243" s="41"/>
    </row>
    <row r="244" spans="1:20" s="40" customFormat="1" ht="45.75">
      <c r="A244" s="73" t="s">
        <v>194</v>
      </c>
      <c r="B244" s="74" t="s">
        <v>287</v>
      </c>
      <c r="C244" s="75">
        <f t="shared" si="40"/>
        <v>654.62</v>
      </c>
      <c r="D244" s="76"/>
      <c r="E244" s="76"/>
      <c r="F244" s="77">
        <v>654.62</v>
      </c>
      <c r="G244" s="78"/>
      <c r="H244" s="75">
        <f t="shared" si="41"/>
        <v>320.392</v>
      </c>
      <c r="I244" s="76"/>
      <c r="J244" s="76"/>
      <c r="K244" s="76">
        <v>320.392</v>
      </c>
      <c r="L244" s="79"/>
      <c r="M244" s="80">
        <f t="shared" si="32"/>
        <v>48.94320369069079</v>
      </c>
      <c r="N244" s="81">
        <f t="shared" si="42"/>
        <v>323.392</v>
      </c>
      <c r="O244" s="76"/>
      <c r="P244" s="76"/>
      <c r="Q244" s="76">
        <v>323.392</v>
      </c>
      <c r="R244" s="79"/>
      <c r="S244" s="82">
        <f t="shared" si="33"/>
        <v>49.40148483089426</v>
      </c>
      <c r="T244" s="41"/>
    </row>
    <row r="245" spans="1:20" s="40" customFormat="1" ht="44.25" customHeight="1">
      <c r="A245" s="73" t="s">
        <v>195</v>
      </c>
      <c r="B245" s="74" t="s">
        <v>288</v>
      </c>
      <c r="C245" s="75">
        <f t="shared" si="40"/>
        <v>2.889</v>
      </c>
      <c r="D245" s="76"/>
      <c r="E245" s="76"/>
      <c r="F245" s="77">
        <v>2.889</v>
      </c>
      <c r="G245" s="78"/>
      <c r="H245" s="75">
        <f t="shared" si="41"/>
        <v>0.012</v>
      </c>
      <c r="I245" s="76"/>
      <c r="J245" s="76"/>
      <c r="K245" s="76">
        <v>0.012</v>
      </c>
      <c r="L245" s="79"/>
      <c r="M245" s="80">
        <f t="shared" si="32"/>
        <v>0.41536863966770515</v>
      </c>
      <c r="N245" s="81">
        <f t="shared" si="42"/>
        <v>0.012</v>
      </c>
      <c r="O245" s="76"/>
      <c r="P245" s="76"/>
      <c r="Q245" s="76">
        <v>0.012</v>
      </c>
      <c r="R245" s="79"/>
      <c r="S245" s="82">
        <f t="shared" si="33"/>
        <v>0.41536863966770515</v>
      </c>
      <c r="T245" s="41"/>
    </row>
    <row r="246" spans="1:20" s="40" customFormat="1" ht="34.5">
      <c r="A246" s="73" t="s">
        <v>196</v>
      </c>
      <c r="B246" s="74" t="s">
        <v>365</v>
      </c>
      <c r="C246" s="75">
        <f t="shared" si="40"/>
        <v>5.06</v>
      </c>
      <c r="D246" s="76"/>
      <c r="E246" s="76"/>
      <c r="F246" s="77">
        <v>5.06</v>
      </c>
      <c r="G246" s="78"/>
      <c r="H246" s="75">
        <f t="shared" si="41"/>
        <v>5.06</v>
      </c>
      <c r="I246" s="76"/>
      <c r="J246" s="76"/>
      <c r="K246" s="76">
        <v>5.06</v>
      </c>
      <c r="L246" s="79"/>
      <c r="M246" s="80">
        <f t="shared" si="32"/>
        <v>100</v>
      </c>
      <c r="N246" s="81">
        <f t="shared" si="42"/>
        <v>5.06</v>
      </c>
      <c r="O246" s="76"/>
      <c r="P246" s="76"/>
      <c r="Q246" s="76">
        <v>5.06</v>
      </c>
      <c r="R246" s="79"/>
      <c r="S246" s="82">
        <f t="shared" si="33"/>
        <v>100</v>
      </c>
      <c r="T246" s="41"/>
    </row>
    <row r="247" spans="1:20" s="40" customFormat="1" ht="46.5" thickBot="1">
      <c r="A247" s="84" t="s">
        <v>199</v>
      </c>
      <c r="B247" s="109" t="s">
        <v>289</v>
      </c>
      <c r="C247" s="86">
        <f t="shared" si="40"/>
        <v>78.973</v>
      </c>
      <c r="D247" s="87"/>
      <c r="E247" s="87"/>
      <c r="F247" s="88">
        <v>78.973</v>
      </c>
      <c r="G247" s="89"/>
      <c r="H247" s="86">
        <f t="shared" si="41"/>
        <v>64.885</v>
      </c>
      <c r="I247" s="87"/>
      <c r="J247" s="87"/>
      <c r="K247" s="87">
        <v>64.885</v>
      </c>
      <c r="L247" s="90"/>
      <c r="M247" s="91">
        <f t="shared" si="32"/>
        <v>82.16099173135123</v>
      </c>
      <c r="N247" s="92">
        <f t="shared" si="42"/>
        <v>64.885</v>
      </c>
      <c r="O247" s="87"/>
      <c r="P247" s="87"/>
      <c r="Q247" s="87">
        <v>64.885</v>
      </c>
      <c r="R247" s="90"/>
      <c r="S247" s="93">
        <f t="shared" si="33"/>
        <v>82.16099173135123</v>
      </c>
      <c r="T247" s="41"/>
    </row>
    <row r="248" spans="1:20" s="40" customFormat="1" ht="69" thickBot="1">
      <c r="A248" s="52" t="s">
        <v>291</v>
      </c>
      <c r="B248" s="53" t="s">
        <v>290</v>
      </c>
      <c r="C248" s="54">
        <f aca="true" t="shared" si="43" ref="C248:C258">F248</f>
        <v>5673.880000000001</v>
      </c>
      <c r="D248" s="55"/>
      <c r="E248" s="55"/>
      <c r="F248" s="56">
        <f>F249+F252</f>
        <v>5673.880000000001</v>
      </c>
      <c r="G248" s="57"/>
      <c r="H248" s="54">
        <f aca="true" t="shared" si="44" ref="H248:H258">K248</f>
        <v>4255.1</v>
      </c>
      <c r="I248" s="55"/>
      <c r="J248" s="55"/>
      <c r="K248" s="55">
        <f>K249+K252</f>
        <v>4255.1</v>
      </c>
      <c r="L248" s="58"/>
      <c r="M248" s="59">
        <f t="shared" si="32"/>
        <v>74.99453636664856</v>
      </c>
      <c r="N248" s="60">
        <f aca="true" t="shared" si="45" ref="N248:N258">Q248</f>
        <v>3962.494</v>
      </c>
      <c r="O248" s="55"/>
      <c r="P248" s="55"/>
      <c r="Q248" s="55">
        <f>Q249+Q252</f>
        <v>3962.494</v>
      </c>
      <c r="R248" s="58"/>
      <c r="S248" s="62">
        <f t="shared" si="33"/>
        <v>69.83746572010686</v>
      </c>
      <c r="T248" s="41"/>
    </row>
    <row r="249" spans="1:20" s="40" customFormat="1" ht="45.75">
      <c r="A249" s="63" t="s">
        <v>292</v>
      </c>
      <c r="B249" s="107" t="s">
        <v>293</v>
      </c>
      <c r="C249" s="65">
        <f t="shared" si="43"/>
        <v>4290.1050000000005</v>
      </c>
      <c r="D249" s="66"/>
      <c r="E249" s="66"/>
      <c r="F249" s="67">
        <f>F250+F251</f>
        <v>4290.1050000000005</v>
      </c>
      <c r="G249" s="68"/>
      <c r="H249" s="65">
        <f t="shared" si="44"/>
        <v>3219.794</v>
      </c>
      <c r="I249" s="66"/>
      <c r="J249" s="66"/>
      <c r="K249" s="66">
        <f>K250+K251</f>
        <v>3219.794</v>
      </c>
      <c r="L249" s="69"/>
      <c r="M249" s="70">
        <f t="shared" si="32"/>
        <v>75.05163626531284</v>
      </c>
      <c r="N249" s="71">
        <f t="shared" si="45"/>
        <v>3081.991</v>
      </c>
      <c r="O249" s="66"/>
      <c r="P249" s="66"/>
      <c r="Q249" s="66">
        <f>Q250+Q251</f>
        <v>3081.991</v>
      </c>
      <c r="R249" s="69"/>
      <c r="S249" s="72">
        <f t="shared" si="33"/>
        <v>71.83952374126041</v>
      </c>
      <c r="T249" s="41"/>
    </row>
    <row r="250" spans="1:20" s="40" customFormat="1" ht="57">
      <c r="A250" s="73" t="s">
        <v>194</v>
      </c>
      <c r="B250" s="74" t="s">
        <v>294</v>
      </c>
      <c r="C250" s="75">
        <f t="shared" si="43"/>
        <v>4270.207</v>
      </c>
      <c r="D250" s="76"/>
      <c r="E250" s="76"/>
      <c r="F250" s="77">
        <v>4270.207</v>
      </c>
      <c r="G250" s="78"/>
      <c r="H250" s="75">
        <f t="shared" si="44"/>
        <v>3201.794</v>
      </c>
      <c r="I250" s="76"/>
      <c r="J250" s="76"/>
      <c r="K250" s="76">
        <v>3201.794</v>
      </c>
      <c r="L250" s="79"/>
      <c r="M250" s="80">
        <f t="shared" si="32"/>
        <v>74.97983118851145</v>
      </c>
      <c r="N250" s="81">
        <f t="shared" si="45"/>
        <v>3063.991</v>
      </c>
      <c r="O250" s="76"/>
      <c r="P250" s="76"/>
      <c r="Q250" s="76">
        <v>3063.991</v>
      </c>
      <c r="R250" s="79"/>
      <c r="S250" s="82">
        <f t="shared" si="33"/>
        <v>71.75275109614122</v>
      </c>
      <c r="T250" s="41"/>
    </row>
    <row r="251" spans="1:20" s="40" customFormat="1" ht="34.5">
      <c r="A251" s="73" t="s">
        <v>195</v>
      </c>
      <c r="B251" s="74" t="s">
        <v>359</v>
      </c>
      <c r="C251" s="75">
        <f t="shared" si="43"/>
        <v>19.898</v>
      </c>
      <c r="D251" s="76"/>
      <c r="E251" s="76"/>
      <c r="F251" s="77">
        <v>19.898</v>
      </c>
      <c r="G251" s="78"/>
      <c r="H251" s="75">
        <f t="shared" si="44"/>
        <v>18</v>
      </c>
      <c r="I251" s="76"/>
      <c r="J251" s="76"/>
      <c r="K251" s="76">
        <v>18</v>
      </c>
      <c r="L251" s="79"/>
      <c r="M251" s="80">
        <f t="shared" si="32"/>
        <v>90.46135289978892</v>
      </c>
      <c r="N251" s="81">
        <f t="shared" si="45"/>
        <v>18</v>
      </c>
      <c r="O251" s="76"/>
      <c r="P251" s="76"/>
      <c r="Q251" s="76">
        <v>18</v>
      </c>
      <c r="R251" s="79"/>
      <c r="S251" s="82">
        <f t="shared" si="33"/>
        <v>90.46135289978892</v>
      </c>
      <c r="T251" s="41"/>
    </row>
    <row r="252" spans="1:20" s="40" customFormat="1" ht="103.5">
      <c r="A252" s="73" t="s">
        <v>295</v>
      </c>
      <c r="B252" s="108" t="s">
        <v>296</v>
      </c>
      <c r="C252" s="75">
        <f t="shared" si="43"/>
        <v>1383.775</v>
      </c>
      <c r="D252" s="76"/>
      <c r="E252" s="76"/>
      <c r="F252" s="77">
        <f>F253+F254+F255+F256+F257+F258</f>
        <v>1383.775</v>
      </c>
      <c r="G252" s="78"/>
      <c r="H252" s="75">
        <f t="shared" si="44"/>
        <v>1035.306</v>
      </c>
      <c r="I252" s="76"/>
      <c r="J252" s="76"/>
      <c r="K252" s="76">
        <f>K253+K254+K255+K256+K257+K258</f>
        <v>1035.306</v>
      </c>
      <c r="L252" s="79"/>
      <c r="M252" s="80">
        <f t="shared" si="32"/>
        <v>74.81751007208541</v>
      </c>
      <c r="N252" s="81">
        <f t="shared" si="45"/>
        <v>880.503</v>
      </c>
      <c r="O252" s="76"/>
      <c r="P252" s="76"/>
      <c r="Q252" s="76">
        <f>Q253+Q254+Q255+Q256+Q257+Q258</f>
        <v>880.503</v>
      </c>
      <c r="R252" s="79"/>
      <c r="S252" s="82">
        <f t="shared" si="33"/>
        <v>63.63050351393832</v>
      </c>
      <c r="T252" s="41"/>
    </row>
    <row r="253" spans="1:20" s="40" customFormat="1" ht="34.5">
      <c r="A253" s="73" t="s">
        <v>194</v>
      </c>
      <c r="B253" s="74" t="s">
        <v>297</v>
      </c>
      <c r="C253" s="75">
        <f t="shared" si="43"/>
        <v>541.874</v>
      </c>
      <c r="D253" s="76"/>
      <c r="E253" s="76"/>
      <c r="F253" s="77">
        <v>541.874</v>
      </c>
      <c r="G253" s="78"/>
      <c r="H253" s="75">
        <f t="shared" si="44"/>
        <v>382.983</v>
      </c>
      <c r="I253" s="76"/>
      <c r="J253" s="76"/>
      <c r="K253" s="76">
        <v>382.983</v>
      </c>
      <c r="L253" s="79"/>
      <c r="M253" s="80">
        <f t="shared" si="32"/>
        <v>70.67750067358833</v>
      </c>
      <c r="N253" s="81">
        <f t="shared" si="45"/>
        <v>343.999</v>
      </c>
      <c r="O253" s="76"/>
      <c r="P253" s="76"/>
      <c r="Q253" s="76">
        <v>343.999</v>
      </c>
      <c r="R253" s="79"/>
      <c r="S253" s="82">
        <f t="shared" si="33"/>
        <v>63.48320827351009</v>
      </c>
      <c r="T253" s="41"/>
    </row>
    <row r="254" spans="1:20" s="40" customFormat="1" ht="34.5">
      <c r="A254" s="73" t="s">
        <v>195</v>
      </c>
      <c r="B254" s="74" t="s">
        <v>298</v>
      </c>
      <c r="C254" s="75">
        <f t="shared" si="43"/>
        <v>191.186</v>
      </c>
      <c r="D254" s="76"/>
      <c r="E254" s="76"/>
      <c r="F254" s="77">
        <v>191.186</v>
      </c>
      <c r="G254" s="78"/>
      <c r="H254" s="75">
        <f t="shared" si="44"/>
        <v>117.146</v>
      </c>
      <c r="I254" s="76"/>
      <c r="J254" s="76"/>
      <c r="K254" s="76">
        <v>117.146</v>
      </c>
      <c r="L254" s="79"/>
      <c r="M254" s="80">
        <f t="shared" si="32"/>
        <v>61.27331499168349</v>
      </c>
      <c r="N254" s="81">
        <f t="shared" si="45"/>
        <v>65.41</v>
      </c>
      <c r="O254" s="76"/>
      <c r="P254" s="76"/>
      <c r="Q254" s="76">
        <v>65.41</v>
      </c>
      <c r="R254" s="79"/>
      <c r="S254" s="82">
        <f t="shared" si="33"/>
        <v>34.21275616415428</v>
      </c>
      <c r="T254" s="41"/>
    </row>
    <row r="255" spans="1:20" s="40" customFormat="1" ht="34.5">
      <c r="A255" s="73" t="s">
        <v>196</v>
      </c>
      <c r="B255" s="74" t="s">
        <v>299</v>
      </c>
      <c r="C255" s="75">
        <f t="shared" si="43"/>
        <v>261.793</v>
      </c>
      <c r="D255" s="76"/>
      <c r="E255" s="76"/>
      <c r="F255" s="77">
        <v>261.793</v>
      </c>
      <c r="G255" s="78"/>
      <c r="H255" s="75">
        <f t="shared" si="44"/>
        <v>183.847</v>
      </c>
      <c r="I255" s="76"/>
      <c r="J255" s="76"/>
      <c r="K255" s="76">
        <v>183.847</v>
      </c>
      <c r="L255" s="79"/>
      <c r="M255" s="80">
        <f t="shared" si="32"/>
        <v>70.22609466257693</v>
      </c>
      <c r="N255" s="81">
        <f t="shared" si="45"/>
        <v>127.905</v>
      </c>
      <c r="O255" s="76"/>
      <c r="P255" s="76"/>
      <c r="Q255" s="76">
        <v>127.905</v>
      </c>
      <c r="R255" s="79"/>
      <c r="S255" s="82">
        <f t="shared" si="33"/>
        <v>48.85730328923997</v>
      </c>
      <c r="T255" s="41"/>
    </row>
    <row r="256" spans="1:20" s="40" customFormat="1" ht="45.75">
      <c r="A256" s="73" t="s">
        <v>199</v>
      </c>
      <c r="B256" s="74" t="s">
        <v>300</v>
      </c>
      <c r="C256" s="75">
        <f t="shared" si="43"/>
        <v>114.869</v>
      </c>
      <c r="D256" s="76"/>
      <c r="E256" s="76"/>
      <c r="F256" s="77">
        <v>114.869</v>
      </c>
      <c r="G256" s="78"/>
      <c r="H256" s="75">
        <f t="shared" si="44"/>
        <v>84.669</v>
      </c>
      <c r="I256" s="76"/>
      <c r="J256" s="76"/>
      <c r="K256" s="76">
        <v>84.669</v>
      </c>
      <c r="L256" s="79"/>
      <c r="M256" s="80">
        <f t="shared" si="32"/>
        <v>73.70918176357416</v>
      </c>
      <c r="N256" s="81">
        <f t="shared" si="45"/>
        <v>76.528</v>
      </c>
      <c r="O256" s="76"/>
      <c r="P256" s="76"/>
      <c r="Q256" s="76">
        <v>76.528</v>
      </c>
      <c r="R256" s="79"/>
      <c r="S256" s="82">
        <f t="shared" si="33"/>
        <v>66.62197807937739</v>
      </c>
      <c r="T256" s="41"/>
    </row>
    <row r="257" spans="1:20" s="40" customFormat="1" ht="11.25">
      <c r="A257" s="73" t="s">
        <v>200</v>
      </c>
      <c r="B257" s="74" t="s">
        <v>301</v>
      </c>
      <c r="C257" s="75">
        <f t="shared" si="43"/>
        <v>5.169</v>
      </c>
      <c r="D257" s="76"/>
      <c r="E257" s="76"/>
      <c r="F257" s="77">
        <v>5.169</v>
      </c>
      <c r="G257" s="78"/>
      <c r="H257" s="75">
        <f t="shared" si="44"/>
        <v>3.945</v>
      </c>
      <c r="I257" s="76"/>
      <c r="J257" s="76"/>
      <c r="K257" s="76">
        <v>3.945</v>
      </c>
      <c r="L257" s="79"/>
      <c r="M257" s="80">
        <f t="shared" si="32"/>
        <v>76.3203714451538</v>
      </c>
      <c r="N257" s="81">
        <f t="shared" si="45"/>
        <v>3.945</v>
      </c>
      <c r="O257" s="76"/>
      <c r="P257" s="76"/>
      <c r="Q257" s="76">
        <v>3.945</v>
      </c>
      <c r="R257" s="79"/>
      <c r="S257" s="82">
        <f t="shared" si="33"/>
        <v>76.3203714451538</v>
      </c>
      <c r="T257" s="41"/>
    </row>
    <row r="258" spans="1:20" s="40" customFormat="1" ht="22.5">
      <c r="A258" s="73" t="s">
        <v>201</v>
      </c>
      <c r="B258" s="74" t="s">
        <v>302</v>
      </c>
      <c r="C258" s="75">
        <f t="shared" si="43"/>
        <v>268.884</v>
      </c>
      <c r="D258" s="76"/>
      <c r="E258" s="76"/>
      <c r="F258" s="77">
        <v>268.884</v>
      </c>
      <c r="G258" s="78"/>
      <c r="H258" s="75">
        <f t="shared" si="44"/>
        <v>262.716</v>
      </c>
      <c r="I258" s="76"/>
      <c r="J258" s="76"/>
      <c r="K258" s="76">
        <v>262.716</v>
      </c>
      <c r="L258" s="79"/>
      <c r="M258" s="80">
        <f t="shared" si="32"/>
        <v>97.70607399473379</v>
      </c>
      <c r="N258" s="81">
        <f t="shared" si="45"/>
        <v>262.716</v>
      </c>
      <c r="O258" s="76"/>
      <c r="P258" s="76"/>
      <c r="Q258" s="76">
        <v>262.716</v>
      </c>
      <c r="R258" s="79"/>
      <c r="S258" s="82">
        <f t="shared" si="33"/>
        <v>97.70607399473379</v>
      </c>
      <c r="T258" s="41"/>
    </row>
    <row r="259" spans="1:20" s="40" customFormat="1" ht="93.75" customHeight="1" thickBot="1">
      <c r="A259" s="105" t="s">
        <v>303</v>
      </c>
      <c r="B259" s="106" t="s">
        <v>304</v>
      </c>
      <c r="C259" s="96">
        <f aca="true" t="shared" si="46" ref="C259:C264">F259</f>
        <v>14789.420000000002</v>
      </c>
      <c r="D259" s="97"/>
      <c r="E259" s="97"/>
      <c r="F259" s="98">
        <f>F260+F263+F271</f>
        <v>14789.420000000002</v>
      </c>
      <c r="G259" s="99"/>
      <c r="H259" s="96">
        <f aca="true" t="shared" si="47" ref="H259:H264">K259</f>
        <v>8334.675</v>
      </c>
      <c r="I259" s="97"/>
      <c r="J259" s="97"/>
      <c r="K259" s="97">
        <f>K260+K263+K271</f>
        <v>8334.675</v>
      </c>
      <c r="L259" s="100"/>
      <c r="M259" s="201">
        <f t="shared" si="32"/>
        <v>56.35565830167781</v>
      </c>
      <c r="N259" s="102">
        <f aca="true" t="shared" si="48" ref="N259:N264">Q259</f>
        <v>8334.675</v>
      </c>
      <c r="O259" s="97"/>
      <c r="P259" s="97"/>
      <c r="Q259" s="97">
        <f>Q260+Q263+Q271</f>
        <v>8334.675</v>
      </c>
      <c r="R259" s="100"/>
      <c r="S259" s="202">
        <f t="shared" si="33"/>
        <v>56.35565830167781</v>
      </c>
      <c r="T259" s="41"/>
    </row>
    <row r="260" spans="1:20" s="40" customFormat="1" ht="34.5">
      <c r="A260" s="63" t="s">
        <v>305</v>
      </c>
      <c r="B260" s="107" t="s">
        <v>306</v>
      </c>
      <c r="C260" s="65">
        <f t="shared" si="46"/>
        <v>10039.300000000001</v>
      </c>
      <c r="D260" s="66"/>
      <c r="E260" s="66"/>
      <c r="F260" s="67">
        <f>F261+F262</f>
        <v>10039.300000000001</v>
      </c>
      <c r="G260" s="68"/>
      <c r="H260" s="65">
        <f t="shared" si="47"/>
        <v>6011.889999999999</v>
      </c>
      <c r="I260" s="66"/>
      <c r="J260" s="66"/>
      <c r="K260" s="66">
        <f>K261+K262</f>
        <v>6011.889999999999</v>
      </c>
      <c r="L260" s="69"/>
      <c r="M260" s="70">
        <f t="shared" si="32"/>
        <v>59.883557618559045</v>
      </c>
      <c r="N260" s="71">
        <f t="shared" si="48"/>
        <v>6011.889999999999</v>
      </c>
      <c r="O260" s="66"/>
      <c r="P260" s="66"/>
      <c r="Q260" s="66">
        <f>Q261+Q262</f>
        <v>6011.889999999999</v>
      </c>
      <c r="R260" s="69"/>
      <c r="S260" s="72">
        <f t="shared" si="33"/>
        <v>59.883557618559045</v>
      </c>
      <c r="T260" s="41"/>
    </row>
    <row r="261" spans="1:20" s="40" customFormat="1" ht="114.75">
      <c r="A261" s="73" t="s">
        <v>194</v>
      </c>
      <c r="B261" s="74" t="s">
        <v>307</v>
      </c>
      <c r="C261" s="75">
        <f t="shared" si="46"/>
        <v>10028.19</v>
      </c>
      <c r="D261" s="76"/>
      <c r="E261" s="76"/>
      <c r="F261" s="77">
        <v>10028.19</v>
      </c>
      <c r="G261" s="78"/>
      <c r="H261" s="75">
        <f t="shared" si="47"/>
        <v>6000.78</v>
      </c>
      <c r="I261" s="76"/>
      <c r="J261" s="76"/>
      <c r="K261" s="76">
        <v>6000.78</v>
      </c>
      <c r="L261" s="79"/>
      <c r="M261" s="80">
        <f t="shared" si="32"/>
        <v>59.839113538933745</v>
      </c>
      <c r="N261" s="81">
        <f t="shared" si="48"/>
        <v>6000.78</v>
      </c>
      <c r="O261" s="76"/>
      <c r="P261" s="76"/>
      <c r="Q261" s="76">
        <v>6000.78</v>
      </c>
      <c r="R261" s="79"/>
      <c r="S261" s="82">
        <f t="shared" si="33"/>
        <v>59.839113538933745</v>
      </c>
      <c r="T261" s="41"/>
    </row>
    <row r="262" spans="1:20" s="40" customFormat="1" ht="57">
      <c r="A262" s="73" t="s">
        <v>195</v>
      </c>
      <c r="B262" s="74" t="s">
        <v>308</v>
      </c>
      <c r="C262" s="75">
        <f t="shared" si="46"/>
        <v>11.11</v>
      </c>
      <c r="D262" s="76"/>
      <c r="E262" s="76"/>
      <c r="F262" s="77">
        <v>11.11</v>
      </c>
      <c r="G262" s="78"/>
      <c r="H262" s="75">
        <f t="shared" si="47"/>
        <v>11.11</v>
      </c>
      <c r="I262" s="76"/>
      <c r="J262" s="76"/>
      <c r="K262" s="76">
        <v>11.11</v>
      </c>
      <c r="L262" s="79"/>
      <c r="M262" s="80">
        <f t="shared" si="32"/>
        <v>100</v>
      </c>
      <c r="N262" s="81">
        <f t="shared" si="48"/>
        <v>11.11</v>
      </c>
      <c r="O262" s="76"/>
      <c r="P262" s="76"/>
      <c r="Q262" s="76">
        <v>11.11</v>
      </c>
      <c r="R262" s="79"/>
      <c r="S262" s="82">
        <f t="shared" si="33"/>
        <v>100</v>
      </c>
      <c r="T262" s="41"/>
    </row>
    <row r="263" spans="1:20" s="40" customFormat="1" ht="45.75">
      <c r="A263" s="73" t="s">
        <v>309</v>
      </c>
      <c r="B263" s="108" t="s">
        <v>310</v>
      </c>
      <c r="C263" s="75">
        <f t="shared" si="46"/>
        <v>2526.8559999999998</v>
      </c>
      <c r="D263" s="76"/>
      <c r="E263" s="76"/>
      <c r="F263" s="77">
        <f>F264+F265+F266+F267+F268+F269+F270</f>
        <v>2526.8559999999998</v>
      </c>
      <c r="G263" s="78"/>
      <c r="H263" s="75">
        <f t="shared" si="47"/>
        <v>1450.26</v>
      </c>
      <c r="I263" s="76"/>
      <c r="J263" s="76"/>
      <c r="K263" s="76">
        <f>K264+K265+K266+K267+K268+K269+K270</f>
        <v>1450.26</v>
      </c>
      <c r="L263" s="79"/>
      <c r="M263" s="80">
        <f t="shared" si="32"/>
        <v>57.393852281253864</v>
      </c>
      <c r="N263" s="81">
        <f t="shared" si="48"/>
        <v>1450.26</v>
      </c>
      <c r="O263" s="76"/>
      <c r="P263" s="76"/>
      <c r="Q263" s="76">
        <f>Q264+Q265+Q266+Q267+Q268+Q269+Q270</f>
        <v>1450.26</v>
      </c>
      <c r="R263" s="79"/>
      <c r="S263" s="82">
        <f t="shared" si="33"/>
        <v>57.393852281253864</v>
      </c>
      <c r="T263" s="41"/>
    </row>
    <row r="264" spans="1:20" s="40" customFormat="1" ht="57">
      <c r="A264" s="73" t="s">
        <v>194</v>
      </c>
      <c r="B264" s="74" t="s">
        <v>311</v>
      </c>
      <c r="C264" s="75">
        <f t="shared" si="46"/>
        <v>645</v>
      </c>
      <c r="D264" s="76"/>
      <c r="E264" s="76"/>
      <c r="F264" s="77">
        <v>645</v>
      </c>
      <c r="G264" s="78"/>
      <c r="H264" s="75">
        <f t="shared" si="47"/>
        <v>383.2</v>
      </c>
      <c r="I264" s="76"/>
      <c r="J264" s="76"/>
      <c r="K264" s="76">
        <v>383.2</v>
      </c>
      <c r="L264" s="79"/>
      <c r="M264" s="80">
        <f t="shared" si="32"/>
        <v>59.4108527131783</v>
      </c>
      <c r="N264" s="81">
        <f t="shared" si="48"/>
        <v>383.2</v>
      </c>
      <c r="O264" s="76"/>
      <c r="P264" s="76"/>
      <c r="Q264" s="76">
        <v>383.2</v>
      </c>
      <c r="R264" s="79"/>
      <c r="S264" s="82">
        <f t="shared" si="33"/>
        <v>59.4108527131783</v>
      </c>
      <c r="T264" s="41"/>
    </row>
    <row r="265" spans="1:20" s="40" customFormat="1" ht="22.5">
      <c r="A265" s="73" t="s">
        <v>195</v>
      </c>
      <c r="B265" s="74" t="s">
        <v>69</v>
      </c>
      <c r="C265" s="75">
        <f aca="true" t="shared" si="49" ref="C265:C272">F265</f>
        <v>11.4</v>
      </c>
      <c r="D265" s="76"/>
      <c r="E265" s="76"/>
      <c r="F265" s="77">
        <v>11.4</v>
      </c>
      <c r="G265" s="78"/>
      <c r="H265" s="75">
        <f aca="true" t="shared" si="50" ref="H265:H272">K265</f>
        <v>7.6</v>
      </c>
      <c r="I265" s="76"/>
      <c r="J265" s="76"/>
      <c r="K265" s="76">
        <v>7.6</v>
      </c>
      <c r="L265" s="79"/>
      <c r="M265" s="80">
        <f t="shared" si="32"/>
        <v>66.66666666666666</v>
      </c>
      <c r="N265" s="81">
        <f aca="true" t="shared" si="51" ref="N265:N272">Q265</f>
        <v>7.6</v>
      </c>
      <c r="O265" s="76"/>
      <c r="P265" s="76"/>
      <c r="Q265" s="76">
        <v>7.6</v>
      </c>
      <c r="R265" s="79"/>
      <c r="S265" s="82">
        <f t="shared" si="33"/>
        <v>66.66666666666666</v>
      </c>
      <c r="T265" s="41"/>
    </row>
    <row r="266" spans="1:20" s="40" customFormat="1" ht="45.75">
      <c r="A266" s="73" t="s">
        <v>196</v>
      </c>
      <c r="B266" s="74" t="s">
        <v>312</v>
      </c>
      <c r="C266" s="75">
        <f t="shared" si="49"/>
        <v>88.265</v>
      </c>
      <c r="D266" s="76"/>
      <c r="E266" s="76"/>
      <c r="F266" s="77">
        <v>88.265</v>
      </c>
      <c r="G266" s="78"/>
      <c r="H266" s="75">
        <f t="shared" si="50"/>
        <v>0</v>
      </c>
      <c r="I266" s="76"/>
      <c r="J266" s="76"/>
      <c r="K266" s="76">
        <v>0</v>
      </c>
      <c r="L266" s="79"/>
      <c r="M266" s="80" t="s">
        <v>3</v>
      </c>
      <c r="N266" s="81">
        <f t="shared" si="51"/>
        <v>0</v>
      </c>
      <c r="O266" s="76"/>
      <c r="P266" s="76"/>
      <c r="Q266" s="76">
        <v>0</v>
      </c>
      <c r="R266" s="79"/>
      <c r="S266" s="82" t="s">
        <v>3</v>
      </c>
      <c r="T266" s="41"/>
    </row>
    <row r="267" spans="1:20" s="40" customFormat="1" ht="45.75">
      <c r="A267" s="73" t="s">
        <v>199</v>
      </c>
      <c r="B267" s="74" t="s">
        <v>313</v>
      </c>
      <c r="C267" s="75">
        <f t="shared" si="49"/>
        <v>1517.169</v>
      </c>
      <c r="D267" s="76"/>
      <c r="E267" s="76"/>
      <c r="F267" s="77">
        <v>1517.169</v>
      </c>
      <c r="G267" s="78"/>
      <c r="H267" s="75">
        <f t="shared" si="50"/>
        <v>880.707</v>
      </c>
      <c r="I267" s="76"/>
      <c r="J267" s="76"/>
      <c r="K267" s="76">
        <v>880.707</v>
      </c>
      <c r="L267" s="79"/>
      <c r="M267" s="80">
        <f t="shared" si="32"/>
        <v>58.0493669459368</v>
      </c>
      <c r="N267" s="81">
        <f t="shared" si="51"/>
        <v>880.707</v>
      </c>
      <c r="O267" s="76"/>
      <c r="P267" s="76"/>
      <c r="Q267" s="76">
        <v>880.707</v>
      </c>
      <c r="R267" s="79"/>
      <c r="S267" s="82">
        <f t="shared" si="33"/>
        <v>58.0493669459368</v>
      </c>
      <c r="T267" s="41"/>
    </row>
    <row r="268" spans="1:20" s="40" customFormat="1" ht="45.75">
      <c r="A268" s="73" t="s">
        <v>200</v>
      </c>
      <c r="B268" s="74" t="s">
        <v>314</v>
      </c>
      <c r="C268" s="75">
        <f t="shared" si="49"/>
        <v>51.28</v>
      </c>
      <c r="D268" s="76"/>
      <c r="E268" s="76"/>
      <c r="F268" s="77">
        <v>51.28</v>
      </c>
      <c r="G268" s="78"/>
      <c r="H268" s="75">
        <f t="shared" si="50"/>
        <v>36.397</v>
      </c>
      <c r="I268" s="76"/>
      <c r="J268" s="76"/>
      <c r="K268" s="76">
        <v>36.397</v>
      </c>
      <c r="L268" s="79"/>
      <c r="M268" s="80">
        <f t="shared" si="32"/>
        <v>70.97698907956318</v>
      </c>
      <c r="N268" s="81">
        <f t="shared" si="51"/>
        <v>36.397</v>
      </c>
      <c r="O268" s="76"/>
      <c r="P268" s="76"/>
      <c r="Q268" s="76">
        <v>36.397</v>
      </c>
      <c r="R268" s="79"/>
      <c r="S268" s="82">
        <f t="shared" si="33"/>
        <v>70.97698907956318</v>
      </c>
      <c r="T268" s="41"/>
    </row>
    <row r="269" spans="1:20" s="40" customFormat="1" ht="45.75">
      <c r="A269" s="73" t="s">
        <v>201</v>
      </c>
      <c r="B269" s="74" t="s">
        <v>78</v>
      </c>
      <c r="C269" s="75">
        <f t="shared" si="49"/>
        <v>151.542</v>
      </c>
      <c r="D269" s="76"/>
      <c r="E269" s="76"/>
      <c r="F269" s="77">
        <v>151.542</v>
      </c>
      <c r="G269" s="78"/>
      <c r="H269" s="75">
        <f t="shared" si="50"/>
        <v>102.356</v>
      </c>
      <c r="I269" s="76"/>
      <c r="J269" s="76"/>
      <c r="K269" s="76">
        <v>102.356</v>
      </c>
      <c r="L269" s="79"/>
      <c r="M269" s="80">
        <f t="shared" si="32"/>
        <v>67.54299138192712</v>
      </c>
      <c r="N269" s="81">
        <f t="shared" si="51"/>
        <v>102.356</v>
      </c>
      <c r="O269" s="76"/>
      <c r="P269" s="76"/>
      <c r="Q269" s="76">
        <v>102.356</v>
      </c>
      <c r="R269" s="79"/>
      <c r="S269" s="82">
        <f t="shared" si="33"/>
        <v>67.54299138192712</v>
      </c>
      <c r="T269" s="41"/>
    </row>
    <row r="270" spans="1:20" s="40" customFormat="1" ht="22.5">
      <c r="A270" s="73" t="s">
        <v>202</v>
      </c>
      <c r="B270" s="74" t="s">
        <v>315</v>
      </c>
      <c r="C270" s="75">
        <f t="shared" si="49"/>
        <v>62.2</v>
      </c>
      <c r="D270" s="76"/>
      <c r="E270" s="76"/>
      <c r="F270" s="77">
        <v>62.2</v>
      </c>
      <c r="G270" s="78"/>
      <c r="H270" s="75">
        <f t="shared" si="50"/>
        <v>40</v>
      </c>
      <c r="I270" s="76"/>
      <c r="J270" s="76"/>
      <c r="K270" s="76">
        <v>40</v>
      </c>
      <c r="L270" s="79"/>
      <c r="M270" s="80">
        <f t="shared" si="32"/>
        <v>64.30868167202573</v>
      </c>
      <c r="N270" s="81">
        <f t="shared" si="51"/>
        <v>40</v>
      </c>
      <c r="O270" s="76"/>
      <c r="P270" s="76"/>
      <c r="Q270" s="76">
        <v>40</v>
      </c>
      <c r="R270" s="79"/>
      <c r="S270" s="82">
        <f t="shared" si="33"/>
        <v>64.30868167202573</v>
      </c>
      <c r="T270" s="41"/>
    </row>
    <row r="271" spans="1:20" s="40" customFormat="1" ht="172.5">
      <c r="A271" s="73" t="s">
        <v>316</v>
      </c>
      <c r="B271" s="108" t="s">
        <v>317</v>
      </c>
      <c r="C271" s="75">
        <f t="shared" si="49"/>
        <v>2223.264</v>
      </c>
      <c r="D271" s="76"/>
      <c r="E271" s="76"/>
      <c r="F271" s="77">
        <f>F272</f>
        <v>2223.264</v>
      </c>
      <c r="G271" s="78"/>
      <c r="H271" s="75">
        <f t="shared" si="50"/>
        <v>872.525</v>
      </c>
      <c r="I271" s="76"/>
      <c r="J271" s="76"/>
      <c r="K271" s="76">
        <f>K272</f>
        <v>872.525</v>
      </c>
      <c r="L271" s="79"/>
      <c r="M271" s="80">
        <f t="shared" si="32"/>
        <v>39.24522683765851</v>
      </c>
      <c r="N271" s="81">
        <f t="shared" si="51"/>
        <v>872.525</v>
      </c>
      <c r="O271" s="76"/>
      <c r="P271" s="76"/>
      <c r="Q271" s="76">
        <f>Q272</f>
        <v>872.525</v>
      </c>
      <c r="R271" s="79"/>
      <c r="S271" s="82">
        <f t="shared" si="33"/>
        <v>39.24522683765851</v>
      </c>
      <c r="T271" s="41"/>
    </row>
    <row r="272" spans="1:20" s="40" customFormat="1" ht="103.5" thickBot="1">
      <c r="A272" s="84" t="s">
        <v>194</v>
      </c>
      <c r="B272" s="109" t="s">
        <v>318</v>
      </c>
      <c r="C272" s="86">
        <f t="shared" si="49"/>
        <v>2223.264</v>
      </c>
      <c r="D272" s="87"/>
      <c r="E272" s="87"/>
      <c r="F272" s="88">
        <v>2223.264</v>
      </c>
      <c r="G272" s="89"/>
      <c r="H272" s="86">
        <f t="shared" si="50"/>
        <v>872.525</v>
      </c>
      <c r="I272" s="87"/>
      <c r="J272" s="87"/>
      <c r="K272" s="87">
        <v>872.525</v>
      </c>
      <c r="L272" s="90"/>
      <c r="M272" s="91">
        <f t="shared" si="32"/>
        <v>39.24522683765851</v>
      </c>
      <c r="N272" s="92">
        <f t="shared" si="51"/>
        <v>872.525</v>
      </c>
      <c r="O272" s="87"/>
      <c r="P272" s="87"/>
      <c r="Q272" s="87">
        <v>872.525</v>
      </c>
      <c r="R272" s="90"/>
      <c r="S272" s="93">
        <f t="shared" si="33"/>
        <v>39.24522683765851</v>
      </c>
      <c r="T272" s="41"/>
    </row>
    <row r="273" spans="1:20" s="40" customFormat="1" ht="92.25" thickBot="1">
      <c r="A273" s="52" t="s">
        <v>319</v>
      </c>
      <c r="B273" s="53" t="s">
        <v>348</v>
      </c>
      <c r="C273" s="54">
        <f>F273</f>
        <v>20777.208</v>
      </c>
      <c r="D273" s="55"/>
      <c r="E273" s="55"/>
      <c r="F273" s="56">
        <f>F274+F278+F281</f>
        <v>20777.208</v>
      </c>
      <c r="G273" s="57"/>
      <c r="H273" s="54">
        <f>K273</f>
        <v>14079.616999999998</v>
      </c>
      <c r="I273" s="55"/>
      <c r="J273" s="55"/>
      <c r="K273" s="55">
        <f>K274+K278+K281</f>
        <v>14079.616999999998</v>
      </c>
      <c r="L273" s="58"/>
      <c r="M273" s="59">
        <f t="shared" si="32"/>
        <v>67.76472084218437</v>
      </c>
      <c r="N273" s="60">
        <f>Q273</f>
        <v>13365.582</v>
      </c>
      <c r="O273" s="55"/>
      <c r="P273" s="55"/>
      <c r="Q273" s="55">
        <f>Q274+Q278+Q281</f>
        <v>13365.582</v>
      </c>
      <c r="R273" s="58"/>
      <c r="S273" s="62">
        <f t="shared" si="33"/>
        <v>64.32809451587529</v>
      </c>
      <c r="T273" s="41"/>
    </row>
    <row r="274" spans="1:20" s="40" customFormat="1" ht="57">
      <c r="A274" s="63" t="s">
        <v>320</v>
      </c>
      <c r="B274" s="107" t="s">
        <v>321</v>
      </c>
      <c r="C274" s="65">
        <f aca="true" t="shared" si="52" ref="C274:C283">F274</f>
        <v>16681.052</v>
      </c>
      <c r="D274" s="66"/>
      <c r="E274" s="66"/>
      <c r="F274" s="67">
        <f>F275+F276+F277</f>
        <v>16681.052</v>
      </c>
      <c r="G274" s="68"/>
      <c r="H274" s="65">
        <f aca="true" t="shared" si="53" ref="H274:H283">K274</f>
        <v>11413.296999999999</v>
      </c>
      <c r="I274" s="66"/>
      <c r="J274" s="66"/>
      <c r="K274" s="66">
        <f>K275+K276+K277</f>
        <v>11413.296999999999</v>
      </c>
      <c r="L274" s="69"/>
      <c r="M274" s="70">
        <f t="shared" si="32"/>
        <v>68.42072670236864</v>
      </c>
      <c r="N274" s="71">
        <f aca="true" t="shared" si="54" ref="N274:N283">Q274</f>
        <v>10812.803</v>
      </c>
      <c r="O274" s="66"/>
      <c r="P274" s="66"/>
      <c r="Q274" s="66">
        <f>Q275+Q276+Q277</f>
        <v>10812.803</v>
      </c>
      <c r="R274" s="69"/>
      <c r="S274" s="72">
        <f t="shared" si="33"/>
        <v>64.82086981084886</v>
      </c>
      <c r="T274" s="41"/>
    </row>
    <row r="275" spans="1:20" s="40" customFormat="1" ht="57">
      <c r="A275" s="73" t="s">
        <v>194</v>
      </c>
      <c r="B275" s="74" t="s">
        <v>68</v>
      </c>
      <c r="C275" s="75">
        <f t="shared" si="52"/>
        <v>15803.702</v>
      </c>
      <c r="D275" s="76"/>
      <c r="E275" s="76"/>
      <c r="F275" s="77">
        <v>15803.702</v>
      </c>
      <c r="G275" s="78"/>
      <c r="H275" s="75">
        <f t="shared" si="53"/>
        <v>10814.317</v>
      </c>
      <c r="I275" s="76"/>
      <c r="J275" s="76"/>
      <c r="K275" s="76">
        <v>10814.317</v>
      </c>
      <c r="L275" s="79"/>
      <c r="M275" s="80">
        <f t="shared" si="32"/>
        <v>68.42901112663348</v>
      </c>
      <c r="N275" s="81">
        <f t="shared" si="54"/>
        <v>10259.947</v>
      </c>
      <c r="O275" s="76"/>
      <c r="P275" s="76"/>
      <c r="Q275" s="76">
        <v>10259.947</v>
      </c>
      <c r="R275" s="79"/>
      <c r="S275" s="82">
        <f t="shared" si="33"/>
        <v>64.92116214289538</v>
      </c>
      <c r="T275" s="41"/>
    </row>
    <row r="276" spans="1:20" s="40" customFormat="1" ht="22.5">
      <c r="A276" s="73" t="s">
        <v>195</v>
      </c>
      <c r="B276" s="74" t="s">
        <v>69</v>
      </c>
      <c r="C276" s="75">
        <f t="shared" si="52"/>
        <v>239.782</v>
      </c>
      <c r="D276" s="76"/>
      <c r="E276" s="76"/>
      <c r="F276" s="77">
        <v>239.782</v>
      </c>
      <c r="G276" s="78"/>
      <c r="H276" s="75">
        <f t="shared" si="53"/>
        <v>175.835</v>
      </c>
      <c r="I276" s="76"/>
      <c r="J276" s="76"/>
      <c r="K276" s="76">
        <v>175.835</v>
      </c>
      <c r="L276" s="79"/>
      <c r="M276" s="80">
        <f t="shared" si="32"/>
        <v>73.33119249985404</v>
      </c>
      <c r="N276" s="81">
        <f t="shared" si="54"/>
        <v>158.515</v>
      </c>
      <c r="O276" s="76"/>
      <c r="P276" s="76"/>
      <c r="Q276" s="76">
        <v>158.515</v>
      </c>
      <c r="R276" s="79"/>
      <c r="S276" s="82">
        <f t="shared" si="33"/>
        <v>66.10796473463395</v>
      </c>
      <c r="T276" s="41"/>
    </row>
    <row r="277" spans="1:20" s="40" customFormat="1" ht="34.5">
      <c r="A277" s="73" t="s">
        <v>196</v>
      </c>
      <c r="B277" s="74" t="s">
        <v>70</v>
      </c>
      <c r="C277" s="75">
        <f t="shared" si="52"/>
        <v>637.568</v>
      </c>
      <c r="D277" s="76"/>
      <c r="E277" s="76"/>
      <c r="F277" s="77">
        <v>637.568</v>
      </c>
      <c r="G277" s="78"/>
      <c r="H277" s="75">
        <f t="shared" si="53"/>
        <v>423.145</v>
      </c>
      <c r="I277" s="76"/>
      <c r="J277" s="76"/>
      <c r="K277" s="76">
        <v>423.145</v>
      </c>
      <c r="L277" s="79"/>
      <c r="M277" s="80">
        <f t="shared" si="32"/>
        <v>66.36860695643445</v>
      </c>
      <c r="N277" s="81">
        <f t="shared" si="54"/>
        <v>394.341</v>
      </c>
      <c r="O277" s="76"/>
      <c r="P277" s="76"/>
      <c r="Q277" s="76">
        <v>394.341</v>
      </c>
      <c r="R277" s="79"/>
      <c r="S277" s="82">
        <f t="shared" si="33"/>
        <v>61.85081434450914</v>
      </c>
      <c r="T277" s="41"/>
    </row>
    <row r="278" spans="1:20" s="40" customFormat="1" ht="34.5">
      <c r="A278" s="73" t="s">
        <v>322</v>
      </c>
      <c r="B278" s="108" t="s">
        <v>323</v>
      </c>
      <c r="C278" s="75">
        <f t="shared" si="52"/>
        <v>3222.1859999999997</v>
      </c>
      <c r="D278" s="76"/>
      <c r="E278" s="76"/>
      <c r="F278" s="77">
        <f>F279+F280</f>
        <v>3222.1859999999997</v>
      </c>
      <c r="G278" s="78"/>
      <c r="H278" s="75">
        <f t="shared" si="53"/>
        <v>1911.075</v>
      </c>
      <c r="I278" s="76"/>
      <c r="J278" s="76"/>
      <c r="K278" s="76">
        <f>K279+K280</f>
        <v>1911.075</v>
      </c>
      <c r="L278" s="79"/>
      <c r="M278" s="80">
        <f t="shared" si="32"/>
        <v>59.30989086291108</v>
      </c>
      <c r="N278" s="81">
        <f t="shared" si="54"/>
        <v>1796.3600000000001</v>
      </c>
      <c r="O278" s="76"/>
      <c r="P278" s="76"/>
      <c r="Q278" s="76">
        <f>Q279+Q280</f>
        <v>1796.3600000000001</v>
      </c>
      <c r="R278" s="79"/>
      <c r="S278" s="82">
        <f t="shared" si="33"/>
        <v>55.749730152138966</v>
      </c>
      <c r="T278" s="41"/>
    </row>
    <row r="279" spans="1:20" s="40" customFormat="1" ht="80.25">
      <c r="A279" s="73" t="s">
        <v>194</v>
      </c>
      <c r="B279" s="74" t="s">
        <v>324</v>
      </c>
      <c r="C279" s="75">
        <f t="shared" si="52"/>
        <v>2669.1</v>
      </c>
      <c r="D279" s="76"/>
      <c r="E279" s="76"/>
      <c r="F279" s="77">
        <v>2669.1</v>
      </c>
      <c r="G279" s="78"/>
      <c r="H279" s="75">
        <f t="shared" si="53"/>
        <v>1456.297</v>
      </c>
      <c r="I279" s="76"/>
      <c r="J279" s="76"/>
      <c r="K279" s="76">
        <v>1456.297</v>
      </c>
      <c r="L279" s="79"/>
      <c r="M279" s="80">
        <f t="shared" si="32"/>
        <v>54.561350267880556</v>
      </c>
      <c r="N279" s="81">
        <f t="shared" si="54"/>
        <v>1396.893</v>
      </c>
      <c r="O279" s="76"/>
      <c r="P279" s="76"/>
      <c r="Q279" s="76">
        <v>1396.893</v>
      </c>
      <c r="R279" s="79"/>
      <c r="S279" s="82">
        <f t="shared" si="33"/>
        <v>52.33573114532989</v>
      </c>
      <c r="T279" s="41"/>
    </row>
    <row r="280" spans="1:20" s="40" customFormat="1" ht="34.5">
      <c r="A280" s="73" t="s">
        <v>195</v>
      </c>
      <c r="B280" s="74" t="s">
        <v>325</v>
      </c>
      <c r="C280" s="75">
        <f t="shared" si="52"/>
        <v>553.086</v>
      </c>
      <c r="D280" s="76"/>
      <c r="E280" s="76"/>
      <c r="F280" s="77">
        <v>553.086</v>
      </c>
      <c r="G280" s="78"/>
      <c r="H280" s="75">
        <f t="shared" si="53"/>
        <v>454.778</v>
      </c>
      <c r="I280" s="76"/>
      <c r="J280" s="76"/>
      <c r="K280" s="76">
        <v>454.778</v>
      </c>
      <c r="L280" s="79"/>
      <c r="M280" s="80">
        <f t="shared" si="32"/>
        <v>82.22554901046131</v>
      </c>
      <c r="N280" s="81">
        <f t="shared" si="54"/>
        <v>399.467</v>
      </c>
      <c r="O280" s="76"/>
      <c r="P280" s="76"/>
      <c r="Q280" s="76">
        <v>399.467</v>
      </c>
      <c r="R280" s="79"/>
      <c r="S280" s="82">
        <f t="shared" si="33"/>
        <v>72.22511508156056</v>
      </c>
      <c r="T280" s="41"/>
    </row>
    <row r="281" spans="1:20" s="40" customFormat="1" ht="34.5">
      <c r="A281" s="73" t="s">
        <v>326</v>
      </c>
      <c r="B281" s="108" t="s">
        <v>327</v>
      </c>
      <c r="C281" s="75">
        <f t="shared" si="52"/>
        <v>873.97</v>
      </c>
      <c r="D281" s="76"/>
      <c r="E281" s="76"/>
      <c r="F281" s="77">
        <f>F282+F283</f>
        <v>873.97</v>
      </c>
      <c r="G281" s="78"/>
      <c r="H281" s="75">
        <f t="shared" si="53"/>
        <v>755.2449999999999</v>
      </c>
      <c r="I281" s="76"/>
      <c r="J281" s="76"/>
      <c r="K281" s="76">
        <f>K282+K283</f>
        <v>755.2449999999999</v>
      </c>
      <c r="L281" s="79"/>
      <c r="M281" s="80">
        <f t="shared" si="32"/>
        <v>86.41543760083297</v>
      </c>
      <c r="N281" s="81">
        <f t="shared" si="54"/>
        <v>756.419</v>
      </c>
      <c r="O281" s="76"/>
      <c r="P281" s="76"/>
      <c r="Q281" s="76">
        <f>Q282+Q283</f>
        <v>756.419</v>
      </c>
      <c r="R281" s="79"/>
      <c r="S281" s="82">
        <f t="shared" si="33"/>
        <v>86.54976715447899</v>
      </c>
      <c r="T281" s="41"/>
    </row>
    <row r="282" spans="1:20" s="40" customFormat="1" ht="45.75">
      <c r="A282" s="73" t="s">
        <v>194</v>
      </c>
      <c r="B282" s="74" t="s">
        <v>78</v>
      </c>
      <c r="C282" s="75">
        <f t="shared" si="52"/>
        <v>522.71</v>
      </c>
      <c r="D282" s="76"/>
      <c r="E282" s="76"/>
      <c r="F282" s="77">
        <v>522.71</v>
      </c>
      <c r="G282" s="78"/>
      <c r="H282" s="75">
        <f t="shared" si="53"/>
        <v>494.816</v>
      </c>
      <c r="I282" s="76"/>
      <c r="J282" s="76"/>
      <c r="K282" s="76">
        <v>494.816</v>
      </c>
      <c r="L282" s="79"/>
      <c r="M282" s="80">
        <f t="shared" si="32"/>
        <v>94.66358018786707</v>
      </c>
      <c r="N282" s="81">
        <f>Q282</f>
        <v>512.789</v>
      </c>
      <c r="O282" s="76"/>
      <c r="P282" s="76"/>
      <c r="Q282" s="76">
        <v>512.789</v>
      </c>
      <c r="R282" s="79"/>
      <c r="S282" s="82">
        <f t="shared" si="33"/>
        <v>98.10200684892195</v>
      </c>
      <c r="T282" s="41"/>
    </row>
    <row r="283" spans="1:20" s="40" customFormat="1" ht="23.25" thickBot="1">
      <c r="A283" s="84" t="s">
        <v>195</v>
      </c>
      <c r="B283" s="109" t="s">
        <v>147</v>
      </c>
      <c r="C283" s="86">
        <f t="shared" si="52"/>
        <v>351.26</v>
      </c>
      <c r="D283" s="87"/>
      <c r="E283" s="87"/>
      <c r="F283" s="88">
        <v>351.26</v>
      </c>
      <c r="G283" s="89"/>
      <c r="H283" s="86">
        <f t="shared" si="53"/>
        <v>260.429</v>
      </c>
      <c r="I283" s="87"/>
      <c r="J283" s="87"/>
      <c r="K283" s="87">
        <v>260.429</v>
      </c>
      <c r="L283" s="90"/>
      <c r="M283" s="91">
        <f>H283/C283*100</f>
        <v>74.14137675795706</v>
      </c>
      <c r="N283" s="92">
        <f t="shared" si="54"/>
        <v>243.63</v>
      </c>
      <c r="O283" s="87"/>
      <c r="P283" s="87"/>
      <c r="Q283" s="87">
        <v>243.63</v>
      </c>
      <c r="R283" s="90"/>
      <c r="S283" s="93">
        <f t="shared" si="33"/>
        <v>69.35887946250641</v>
      </c>
      <c r="T283" s="41"/>
    </row>
    <row r="284" spans="1:20" s="40" customFormat="1" ht="114" customHeight="1" thickBot="1">
      <c r="A284" s="52" t="s">
        <v>328</v>
      </c>
      <c r="B284" s="53" t="s">
        <v>332</v>
      </c>
      <c r="C284" s="54">
        <f>F284+E284</f>
        <v>5508.862999999999</v>
      </c>
      <c r="D284" s="55"/>
      <c r="E284" s="55">
        <f>E285+E288</f>
        <v>216.9</v>
      </c>
      <c r="F284" s="56">
        <f>F285+F288</f>
        <v>5291.963</v>
      </c>
      <c r="G284" s="57"/>
      <c r="H284" s="54">
        <f>K284+J284</f>
        <v>4100.025000000001</v>
      </c>
      <c r="I284" s="55"/>
      <c r="J284" s="55">
        <f>J285+J288</f>
        <v>169.62</v>
      </c>
      <c r="K284" s="55">
        <f>K285+K288</f>
        <v>3930.405</v>
      </c>
      <c r="L284" s="58"/>
      <c r="M284" s="59">
        <f aca="true" t="shared" si="55" ref="M284:M300">H284/C284*100</f>
        <v>74.42597501517103</v>
      </c>
      <c r="N284" s="60">
        <f>Q284+P284</f>
        <v>3791.5860000000002</v>
      </c>
      <c r="O284" s="55"/>
      <c r="P284" s="55">
        <f>P285+P288</f>
        <v>169.62</v>
      </c>
      <c r="Q284" s="55">
        <f>Q285+Q288</f>
        <v>3621.9660000000003</v>
      </c>
      <c r="R284" s="58"/>
      <c r="S284" s="62">
        <f t="shared" si="33"/>
        <v>68.82701566548307</v>
      </c>
      <c r="T284" s="41"/>
    </row>
    <row r="285" spans="1:20" s="40" customFormat="1" ht="45.75">
      <c r="A285" s="203" t="s">
        <v>333</v>
      </c>
      <c r="B285" s="107" t="s">
        <v>334</v>
      </c>
      <c r="C285" s="65">
        <f aca="true" t="shared" si="56" ref="C285:C292">F285</f>
        <v>3842.21</v>
      </c>
      <c r="D285" s="204"/>
      <c r="E285" s="204"/>
      <c r="F285" s="67">
        <f>F286+F287</f>
        <v>3842.21</v>
      </c>
      <c r="G285" s="205"/>
      <c r="H285" s="65">
        <f aca="true" t="shared" si="57" ref="H285:H292">K285</f>
        <v>2871.492</v>
      </c>
      <c r="I285" s="204"/>
      <c r="J285" s="204"/>
      <c r="K285" s="66">
        <f>K286+K287</f>
        <v>2871.492</v>
      </c>
      <c r="L285" s="206"/>
      <c r="M285" s="70">
        <f t="shared" si="55"/>
        <v>74.73542570551844</v>
      </c>
      <c r="N285" s="71">
        <f aca="true" t="shared" si="58" ref="N285:N292">Q285</f>
        <v>2727.215</v>
      </c>
      <c r="O285" s="204"/>
      <c r="P285" s="204"/>
      <c r="Q285" s="66">
        <f>Q286+Q287</f>
        <v>2727.215</v>
      </c>
      <c r="R285" s="206"/>
      <c r="S285" s="72">
        <f t="shared" si="33"/>
        <v>70.98037327475593</v>
      </c>
      <c r="T285" s="41"/>
    </row>
    <row r="286" spans="1:20" s="40" customFormat="1" ht="57">
      <c r="A286" s="73" t="s">
        <v>194</v>
      </c>
      <c r="B286" s="74" t="s">
        <v>294</v>
      </c>
      <c r="C286" s="75">
        <f t="shared" si="56"/>
        <v>3839.21</v>
      </c>
      <c r="D286" s="207"/>
      <c r="E286" s="207"/>
      <c r="F286" s="77">
        <v>3839.21</v>
      </c>
      <c r="G286" s="208"/>
      <c r="H286" s="75">
        <f t="shared" si="57"/>
        <v>2868.492</v>
      </c>
      <c r="I286" s="207"/>
      <c r="J286" s="207"/>
      <c r="K286" s="76">
        <v>2868.492</v>
      </c>
      <c r="L286" s="209"/>
      <c r="M286" s="80">
        <f t="shared" si="55"/>
        <v>74.71568369534359</v>
      </c>
      <c r="N286" s="81">
        <f t="shared" si="58"/>
        <v>2724.215</v>
      </c>
      <c r="O286" s="207"/>
      <c r="P286" s="207"/>
      <c r="Q286" s="76">
        <v>2724.215</v>
      </c>
      <c r="R286" s="209"/>
      <c r="S286" s="82">
        <f t="shared" si="33"/>
        <v>70.95769702621112</v>
      </c>
      <c r="T286" s="41"/>
    </row>
    <row r="287" spans="1:20" s="40" customFormat="1" ht="57">
      <c r="A287" s="73" t="s">
        <v>195</v>
      </c>
      <c r="B287" s="74" t="s">
        <v>143</v>
      </c>
      <c r="C287" s="75">
        <f t="shared" si="56"/>
        <v>3</v>
      </c>
      <c r="D287" s="207"/>
      <c r="E287" s="207"/>
      <c r="F287" s="77">
        <v>3</v>
      </c>
      <c r="G287" s="208"/>
      <c r="H287" s="75">
        <f t="shared" si="57"/>
        <v>3</v>
      </c>
      <c r="I287" s="207"/>
      <c r="J287" s="207"/>
      <c r="K287" s="76">
        <v>3</v>
      </c>
      <c r="L287" s="209"/>
      <c r="M287" s="80">
        <f t="shared" si="55"/>
        <v>100</v>
      </c>
      <c r="N287" s="81">
        <f t="shared" si="58"/>
        <v>3</v>
      </c>
      <c r="O287" s="207"/>
      <c r="P287" s="207"/>
      <c r="Q287" s="76">
        <v>3</v>
      </c>
      <c r="R287" s="209"/>
      <c r="S287" s="82">
        <f t="shared" si="33"/>
        <v>100</v>
      </c>
      <c r="T287" s="41"/>
    </row>
    <row r="288" spans="1:20" s="40" customFormat="1" ht="162" customHeight="1">
      <c r="A288" s="210" t="s">
        <v>335</v>
      </c>
      <c r="B288" s="108" t="s">
        <v>336</v>
      </c>
      <c r="C288" s="75">
        <f>F288+E288</f>
        <v>1666.653</v>
      </c>
      <c r="D288" s="207"/>
      <c r="E288" s="76">
        <f>E289+E291</f>
        <v>216.9</v>
      </c>
      <c r="F288" s="77">
        <f>F289+F290+F291+F292</f>
        <v>1449.753</v>
      </c>
      <c r="G288" s="78"/>
      <c r="H288" s="75">
        <f>K288+J288</f>
        <v>1228.533</v>
      </c>
      <c r="I288" s="76"/>
      <c r="J288" s="76">
        <f>J289+J291</f>
        <v>169.62</v>
      </c>
      <c r="K288" s="76">
        <f>K289+K290+K291+K292</f>
        <v>1058.913</v>
      </c>
      <c r="L288" s="79"/>
      <c r="M288" s="80">
        <f t="shared" si="55"/>
        <v>73.71258444319243</v>
      </c>
      <c r="N288" s="81">
        <f>Q288+P288</f>
        <v>1064.371</v>
      </c>
      <c r="O288" s="76"/>
      <c r="P288" s="76">
        <f>P289+P291</f>
        <v>169.62</v>
      </c>
      <c r="Q288" s="76">
        <f>Q289+Q290+Q291+Q292</f>
        <v>894.7510000000001</v>
      </c>
      <c r="R288" s="209"/>
      <c r="S288" s="82">
        <f t="shared" si="33"/>
        <v>63.86278367482614</v>
      </c>
      <c r="T288" s="41"/>
    </row>
    <row r="289" spans="1:20" s="40" customFormat="1" ht="34.5">
      <c r="A289" s="73" t="s">
        <v>194</v>
      </c>
      <c r="B289" s="74" t="s">
        <v>144</v>
      </c>
      <c r="C289" s="75">
        <f>F289+E289</f>
        <v>1303.818</v>
      </c>
      <c r="D289" s="207"/>
      <c r="E289" s="76">
        <v>165</v>
      </c>
      <c r="F289" s="77">
        <v>1138.818</v>
      </c>
      <c r="G289" s="78"/>
      <c r="H289" s="75">
        <f>K289+J289</f>
        <v>1078.681</v>
      </c>
      <c r="I289" s="76"/>
      <c r="J289" s="76">
        <v>165</v>
      </c>
      <c r="K289" s="76">
        <v>913.681</v>
      </c>
      <c r="L289" s="79"/>
      <c r="M289" s="80">
        <f t="shared" si="55"/>
        <v>82.73248260109924</v>
      </c>
      <c r="N289" s="81">
        <f>Q289+P289</f>
        <v>925.359</v>
      </c>
      <c r="O289" s="76"/>
      <c r="P289" s="76">
        <v>165</v>
      </c>
      <c r="Q289" s="76">
        <v>760.359</v>
      </c>
      <c r="R289" s="209"/>
      <c r="S289" s="82">
        <f t="shared" si="33"/>
        <v>70.97301924041545</v>
      </c>
      <c r="T289" s="41"/>
    </row>
    <row r="290" spans="1:20" s="40" customFormat="1" ht="34.5">
      <c r="A290" s="73" t="s">
        <v>195</v>
      </c>
      <c r="B290" s="74" t="s">
        <v>145</v>
      </c>
      <c r="C290" s="75">
        <f t="shared" si="56"/>
        <v>33.636</v>
      </c>
      <c r="D290" s="207"/>
      <c r="E290" s="76"/>
      <c r="F290" s="77">
        <v>33.636</v>
      </c>
      <c r="G290" s="78"/>
      <c r="H290" s="75">
        <f t="shared" si="57"/>
        <v>7.546</v>
      </c>
      <c r="I290" s="76"/>
      <c r="J290" s="76"/>
      <c r="K290" s="76">
        <v>7.546</v>
      </c>
      <c r="L290" s="79"/>
      <c r="M290" s="80">
        <f t="shared" si="55"/>
        <v>22.43429658699013</v>
      </c>
      <c r="N290" s="81">
        <f t="shared" si="58"/>
        <v>7.546</v>
      </c>
      <c r="O290" s="76"/>
      <c r="P290" s="76"/>
      <c r="Q290" s="76">
        <v>7.546</v>
      </c>
      <c r="R290" s="209"/>
      <c r="S290" s="82">
        <f t="shared" si="33"/>
        <v>22.43429658699013</v>
      </c>
      <c r="T290" s="41"/>
    </row>
    <row r="291" spans="1:20" s="40" customFormat="1" ht="34.5">
      <c r="A291" s="73" t="s">
        <v>196</v>
      </c>
      <c r="B291" s="74" t="s">
        <v>337</v>
      </c>
      <c r="C291" s="75">
        <f>F291+E291</f>
        <v>238.455</v>
      </c>
      <c r="D291" s="207"/>
      <c r="E291" s="76">
        <v>51.9</v>
      </c>
      <c r="F291" s="77">
        <v>186.555</v>
      </c>
      <c r="G291" s="78"/>
      <c r="H291" s="75">
        <f>K291+J291</f>
        <v>67.12</v>
      </c>
      <c r="I291" s="76"/>
      <c r="J291" s="76">
        <v>4.62</v>
      </c>
      <c r="K291" s="76">
        <v>62.5</v>
      </c>
      <c r="L291" s="79"/>
      <c r="M291" s="80">
        <f t="shared" si="55"/>
        <v>28.14786857058984</v>
      </c>
      <c r="N291" s="81">
        <f>Q291+P291</f>
        <v>64.44200000000001</v>
      </c>
      <c r="O291" s="76"/>
      <c r="P291" s="76">
        <v>4.62</v>
      </c>
      <c r="Q291" s="76">
        <v>59.822</v>
      </c>
      <c r="R291" s="209"/>
      <c r="S291" s="82">
        <f t="shared" si="33"/>
        <v>27.024805518861</v>
      </c>
      <c r="T291" s="41"/>
    </row>
    <row r="292" spans="1:20" s="40" customFormat="1" ht="23.25" thickBot="1">
      <c r="A292" s="84" t="s">
        <v>199</v>
      </c>
      <c r="B292" s="109" t="s">
        <v>147</v>
      </c>
      <c r="C292" s="86">
        <f t="shared" si="56"/>
        <v>90.744</v>
      </c>
      <c r="D292" s="211"/>
      <c r="E292" s="211"/>
      <c r="F292" s="88">
        <v>90.744</v>
      </c>
      <c r="G292" s="212"/>
      <c r="H292" s="86">
        <f t="shared" si="57"/>
        <v>75.186</v>
      </c>
      <c r="I292" s="211"/>
      <c r="J292" s="211"/>
      <c r="K292" s="87">
        <v>75.186</v>
      </c>
      <c r="L292" s="213"/>
      <c r="M292" s="91">
        <f t="shared" si="55"/>
        <v>82.85506479767258</v>
      </c>
      <c r="N292" s="92">
        <f t="shared" si="58"/>
        <v>67.024</v>
      </c>
      <c r="O292" s="211"/>
      <c r="P292" s="211"/>
      <c r="Q292" s="87">
        <v>67.024</v>
      </c>
      <c r="R292" s="213"/>
      <c r="S292" s="93">
        <f t="shared" si="33"/>
        <v>73.86053072379441</v>
      </c>
      <c r="T292" s="41"/>
    </row>
    <row r="293" spans="1:20" s="40" customFormat="1" ht="92.25" thickBot="1">
      <c r="A293" s="52" t="s">
        <v>338</v>
      </c>
      <c r="B293" s="53" t="s">
        <v>339</v>
      </c>
      <c r="C293" s="54">
        <f>F293</f>
        <v>1960.254</v>
      </c>
      <c r="D293" s="55"/>
      <c r="E293" s="55"/>
      <c r="F293" s="56">
        <f>F294+F295+F296</f>
        <v>1960.254</v>
      </c>
      <c r="G293" s="57"/>
      <c r="H293" s="54">
        <f>K293</f>
        <v>1180.727</v>
      </c>
      <c r="I293" s="55"/>
      <c r="J293" s="55"/>
      <c r="K293" s="55">
        <f>K294+K295+K296</f>
        <v>1180.727</v>
      </c>
      <c r="L293" s="58"/>
      <c r="M293" s="59">
        <f t="shared" si="55"/>
        <v>60.23336771663265</v>
      </c>
      <c r="N293" s="60">
        <f>Q293</f>
        <v>1163.324</v>
      </c>
      <c r="O293" s="55"/>
      <c r="P293" s="55"/>
      <c r="Q293" s="55">
        <f>Q294+Q295+Q296</f>
        <v>1163.324</v>
      </c>
      <c r="R293" s="58"/>
      <c r="S293" s="62">
        <f t="shared" si="33"/>
        <v>59.34557460410743</v>
      </c>
      <c r="T293" s="41"/>
    </row>
    <row r="294" spans="1:20" s="40" customFormat="1" ht="166.5" customHeight="1">
      <c r="A294" s="63" t="s">
        <v>194</v>
      </c>
      <c r="B294" s="107" t="s">
        <v>340</v>
      </c>
      <c r="C294" s="65">
        <f>F294</f>
        <v>445.952</v>
      </c>
      <c r="D294" s="66"/>
      <c r="E294" s="66"/>
      <c r="F294" s="67">
        <v>445.952</v>
      </c>
      <c r="G294" s="68"/>
      <c r="H294" s="65">
        <f>K294</f>
        <v>101.956</v>
      </c>
      <c r="I294" s="66"/>
      <c r="J294" s="66"/>
      <c r="K294" s="66">
        <v>101.956</v>
      </c>
      <c r="L294" s="69"/>
      <c r="M294" s="70">
        <f t="shared" si="55"/>
        <v>22.862550229621124</v>
      </c>
      <c r="N294" s="71">
        <f>Q294</f>
        <v>101.956</v>
      </c>
      <c r="O294" s="66"/>
      <c r="P294" s="66"/>
      <c r="Q294" s="66">
        <v>101.956</v>
      </c>
      <c r="R294" s="69"/>
      <c r="S294" s="72">
        <f t="shared" si="33"/>
        <v>22.862550229621124</v>
      </c>
      <c r="T294" s="41"/>
    </row>
    <row r="295" spans="1:20" s="40" customFormat="1" ht="156" customHeight="1">
      <c r="A295" s="73" t="s">
        <v>195</v>
      </c>
      <c r="B295" s="108" t="s">
        <v>341</v>
      </c>
      <c r="C295" s="75">
        <f>F295</f>
        <v>1115.261</v>
      </c>
      <c r="D295" s="76"/>
      <c r="E295" s="76"/>
      <c r="F295" s="77">
        <v>1115.261</v>
      </c>
      <c r="G295" s="78"/>
      <c r="H295" s="75">
        <f>K295</f>
        <v>693.23</v>
      </c>
      <c r="I295" s="76"/>
      <c r="J295" s="76"/>
      <c r="K295" s="76">
        <v>693.23</v>
      </c>
      <c r="L295" s="79"/>
      <c r="M295" s="80">
        <f t="shared" si="55"/>
        <v>62.158544053813415</v>
      </c>
      <c r="N295" s="81">
        <f>Q295</f>
        <v>675.827</v>
      </c>
      <c r="O295" s="76"/>
      <c r="P295" s="76"/>
      <c r="Q295" s="76">
        <v>675.827</v>
      </c>
      <c r="R295" s="79"/>
      <c r="S295" s="82">
        <f t="shared" si="33"/>
        <v>60.59810214828637</v>
      </c>
      <c r="T295" s="41"/>
    </row>
    <row r="296" spans="1:20" s="40" customFormat="1" ht="57.75" thickBot="1">
      <c r="A296" s="269" t="s">
        <v>196</v>
      </c>
      <c r="B296" s="305" t="s">
        <v>342</v>
      </c>
      <c r="C296" s="190">
        <f>F296</f>
        <v>399.041</v>
      </c>
      <c r="D296" s="191"/>
      <c r="E296" s="191"/>
      <c r="F296" s="192">
        <v>399.041</v>
      </c>
      <c r="G296" s="193"/>
      <c r="H296" s="190">
        <f>K296</f>
        <v>385.541</v>
      </c>
      <c r="I296" s="191"/>
      <c r="J296" s="191"/>
      <c r="K296" s="191">
        <v>385.541</v>
      </c>
      <c r="L296" s="195"/>
      <c r="M296" s="196">
        <f t="shared" si="55"/>
        <v>96.61688899135677</v>
      </c>
      <c r="N296" s="197">
        <f>Q296</f>
        <v>385.541</v>
      </c>
      <c r="O296" s="191"/>
      <c r="P296" s="191"/>
      <c r="Q296" s="191">
        <v>385.541</v>
      </c>
      <c r="R296" s="195"/>
      <c r="S296" s="199">
        <f t="shared" si="33"/>
        <v>96.61688899135677</v>
      </c>
      <c r="T296" s="41"/>
    </row>
    <row r="297" spans="1:20" s="40" customFormat="1" ht="57.75" thickBot="1">
      <c r="A297" s="52" t="s">
        <v>354</v>
      </c>
      <c r="B297" s="279" t="s">
        <v>355</v>
      </c>
      <c r="C297" s="54">
        <f>D297+E297+F297</f>
        <v>11259.462</v>
      </c>
      <c r="D297" s="55"/>
      <c r="E297" s="55"/>
      <c r="F297" s="56">
        <f>F298+F299+F300</f>
        <v>11259.462</v>
      </c>
      <c r="G297" s="57"/>
      <c r="H297" s="54">
        <f>I297+J297+K297</f>
        <v>8085.639</v>
      </c>
      <c r="I297" s="55"/>
      <c r="J297" s="55"/>
      <c r="K297" s="55">
        <f>K298+K299+K300</f>
        <v>8085.639</v>
      </c>
      <c r="L297" s="58"/>
      <c r="M297" s="59">
        <f t="shared" si="55"/>
        <v>71.81194803090948</v>
      </c>
      <c r="N297" s="60">
        <f>O297+P297+Q297</f>
        <v>8076.0779999999995</v>
      </c>
      <c r="O297" s="55"/>
      <c r="P297" s="55"/>
      <c r="Q297" s="55">
        <f>Q298+Q299+Q300</f>
        <v>8076.0779999999995</v>
      </c>
      <c r="R297" s="58"/>
      <c r="S297" s="62">
        <f t="shared" si="33"/>
        <v>71.72703278362678</v>
      </c>
      <c r="T297" s="41"/>
    </row>
    <row r="298" spans="1:20" s="40" customFormat="1" ht="91.5">
      <c r="A298" s="63" t="s">
        <v>194</v>
      </c>
      <c r="B298" s="280" t="s">
        <v>356</v>
      </c>
      <c r="C298" s="65">
        <f>F298</f>
        <v>10359.462</v>
      </c>
      <c r="D298" s="66"/>
      <c r="E298" s="66"/>
      <c r="F298" s="67">
        <v>10359.462</v>
      </c>
      <c r="G298" s="68"/>
      <c r="H298" s="65">
        <f>K298</f>
        <v>7332.338</v>
      </c>
      <c r="I298" s="66"/>
      <c r="J298" s="66"/>
      <c r="K298" s="66">
        <v>7332.338</v>
      </c>
      <c r="L298" s="69"/>
      <c r="M298" s="70">
        <f t="shared" si="55"/>
        <v>70.77913891667347</v>
      </c>
      <c r="N298" s="71">
        <f>Q298</f>
        <v>7332.338</v>
      </c>
      <c r="O298" s="66"/>
      <c r="P298" s="66"/>
      <c r="Q298" s="66">
        <v>7332.338</v>
      </c>
      <c r="R298" s="69"/>
      <c r="S298" s="72">
        <f t="shared" si="33"/>
        <v>70.77913891667347</v>
      </c>
      <c r="T298" s="41"/>
    </row>
    <row r="299" spans="1:20" s="40" customFormat="1" ht="57.75" thickBot="1">
      <c r="A299" s="73" t="s">
        <v>195</v>
      </c>
      <c r="B299" s="281" t="s">
        <v>357</v>
      </c>
      <c r="C299" s="75">
        <f>F299</f>
        <v>900</v>
      </c>
      <c r="D299" s="76"/>
      <c r="E299" s="76"/>
      <c r="F299" s="77">
        <v>900</v>
      </c>
      <c r="G299" s="78"/>
      <c r="H299" s="75">
        <f>K299</f>
        <v>753.301</v>
      </c>
      <c r="I299" s="76"/>
      <c r="J299" s="76"/>
      <c r="K299" s="76">
        <v>753.301</v>
      </c>
      <c r="L299" s="79"/>
      <c r="M299" s="80">
        <f t="shared" si="55"/>
        <v>83.70011111111111</v>
      </c>
      <c r="N299" s="81">
        <f>Q299</f>
        <v>743.74</v>
      </c>
      <c r="O299" s="76"/>
      <c r="P299" s="76"/>
      <c r="Q299" s="76">
        <v>743.74</v>
      </c>
      <c r="R299" s="79"/>
      <c r="S299" s="82">
        <f t="shared" si="33"/>
        <v>82.63777777777777</v>
      </c>
      <c r="T299" s="41"/>
    </row>
    <row r="300" spans="1:20" s="40" customFormat="1" ht="23.25" hidden="1" thickBot="1">
      <c r="A300" s="269" t="s">
        <v>196</v>
      </c>
      <c r="B300" s="282" t="s">
        <v>360</v>
      </c>
      <c r="C300" s="190">
        <f>F300</f>
        <v>0</v>
      </c>
      <c r="D300" s="191"/>
      <c r="E300" s="191"/>
      <c r="F300" s="192">
        <v>0</v>
      </c>
      <c r="G300" s="89"/>
      <c r="H300" s="190">
        <f>K300</f>
        <v>0</v>
      </c>
      <c r="I300" s="191"/>
      <c r="J300" s="191"/>
      <c r="K300" s="191">
        <v>0</v>
      </c>
      <c r="L300" s="195"/>
      <c r="M300" s="196" t="e">
        <f t="shared" si="55"/>
        <v>#DIV/0!</v>
      </c>
      <c r="N300" s="92">
        <f>Q300</f>
        <v>0</v>
      </c>
      <c r="O300" s="87"/>
      <c r="P300" s="87"/>
      <c r="Q300" s="87">
        <v>0</v>
      </c>
      <c r="R300" s="90"/>
      <c r="S300" s="93" t="e">
        <f t="shared" si="33"/>
        <v>#DIV/0!</v>
      </c>
      <c r="T300" s="41"/>
    </row>
    <row r="301" spans="1:25" s="40" customFormat="1" ht="24.75" customHeight="1" thickBot="1">
      <c r="A301" s="283"/>
      <c r="B301" s="284" t="s">
        <v>58</v>
      </c>
      <c r="C301" s="215">
        <f>C9+C15+C23+C51+C58+C78+C106+C108+C110+C119+C128+C177+C190+C200+C208+C214+C223+C232+C240+C248+C259+C273+C284+C293+C297</f>
        <v>3109396.667</v>
      </c>
      <c r="D301" s="216">
        <f aca="true" t="shared" si="59" ref="D301:J301">D9+D15+D23+D51+D58+D78+D106+D108+D110+D119+D128+D177+D190+D200+D208+D214+D223+D232+D240+D248+D259+D273+D284+D293</f>
        <v>167020.49300000002</v>
      </c>
      <c r="E301" s="216">
        <f t="shared" si="59"/>
        <v>1485813.3969999999</v>
      </c>
      <c r="F301" s="217">
        <f>F9+F15+F23+F51+F58+F78+F106+F108+F110+F119+F128+F177+F190+F200+F208+F214+F223+F232+F240+F248+F259+F273+F284+F293+F297</f>
        <v>1456562.777</v>
      </c>
      <c r="G301" s="285">
        <f t="shared" si="59"/>
        <v>0</v>
      </c>
      <c r="H301" s="215">
        <f>H9+H15+H23+H51+H58+H78+H106+H108+H110+H119+H128+H177+H190+H200+H208+H214+H223+H232+H240+H248+H259+H273+H284+H293+H297</f>
        <v>2078480.7380000004</v>
      </c>
      <c r="I301" s="216">
        <f t="shared" si="59"/>
        <v>105525.437</v>
      </c>
      <c r="J301" s="216">
        <f t="shared" si="59"/>
        <v>1024580.7749999999</v>
      </c>
      <c r="K301" s="216">
        <f>K9+K15+K23+K51+K58+K78+K106+K108+K110+K119+K128+K177+K190+K200+K208+K214+K223+K232+K240+K248+K259+K273+K284+K293+K297</f>
        <v>948374.5259999998</v>
      </c>
      <c r="L301" s="216">
        <f>L9+L15+L23+L51+L58+L78+L106+L108+L110+L119+L128+L177+L190+L200+L208+L214+L223</f>
        <v>0</v>
      </c>
      <c r="M301" s="59">
        <f>H301/C301*100</f>
        <v>66.8451458785847</v>
      </c>
      <c r="N301" s="254">
        <f>N9+N15+N23+N51+N58+N78+N106+N108+N110+N119+N128+N177+N190+N200+N208+N214+N223+N232+N240+N248+N259+N273+N284+N293+N297</f>
        <v>2067431.5160000003</v>
      </c>
      <c r="O301" s="216">
        <f>O9+O15+O23+O51+O58+O78+O106+O108+O110+O119+O128+O177+O190+O200+O208+O214+O223+O232+O240+O248+O259+O273+O284+O293</f>
        <v>105822.834</v>
      </c>
      <c r="P301" s="216">
        <f>P9+P15+P23+P51+P58+P78+P106+P108+P110+P119+P128+P177+P190+P200+P208+P214+P223+P232+P240+P248+P259+P273+P284+P293</f>
        <v>1025527.578</v>
      </c>
      <c r="Q301" s="216">
        <f>Q9+Q15+Q23+Q51+Q58+Q78+Q106+Q108+Q110+Q119+Q128+Q177+Q190+Q200+Q208+Q214+Q223+Q232+Q240+Q248+Q259+Q273+Q284+Q293+Q297</f>
        <v>936081.1040000002</v>
      </c>
      <c r="R301" s="216">
        <f>R9+R15+R23+R51+R58+R78+R106+R108+R110+R119+R128+R177+R190+R200+R208+R214+R223</f>
        <v>0</v>
      </c>
      <c r="S301" s="62">
        <f t="shared" si="33"/>
        <v>66.48979649144265</v>
      </c>
      <c r="T301" s="43"/>
      <c r="U301" s="43"/>
      <c r="V301" s="43"/>
      <c r="W301" s="43"/>
      <c r="X301" s="43"/>
      <c r="Y301" s="43"/>
    </row>
    <row r="302" spans="1:25" s="40" customFormat="1" ht="24.75" customHeight="1">
      <c r="A302" s="48"/>
      <c r="B302" s="48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50"/>
      <c r="N302" s="49"/>
      <c r="O302" s="49"/>
      <c r="P302" s="49"/>
      <c r="Q302" s="49"/>
      <c r="R302" s="49"/>
      <c r="S302" s="51"/>
      <c r="T302" s="43"/>
      <c r="U302" s="43"/>
      <c r="V302" s="43"/>
      <c r="W302" s="43"/>
      <c r="X302" s="43"/>
      <c r="Y302" s="43"/>
    </row>
    <row r="303" spans="1:19" s="28" customFormat="1" ht="31.5" customHeight="1">
      <c r="A303" s="7" t="s">
        <v>370</v>
      </c>
      <c r="C303" s="7"/>
      <c r="D303" s="7"/>
      <c r="E303" s="7"/>
      <c r="F303" s="7"/>
      <c r="G303" s="7"/>
      <c r="H303" s="7"/>
      <c r="I303" s="8"/>
      <c r="J303" s="8"/>
      <c r="K303" s="8"/>
      <c r="L303" s="8" t="s">
        <v>54</v>
      </c>
      <c r="M303" s="8"/>
      <c r="N303" s="8" t="s">
        <v>371</v>
      </c>
      <c r="O303" s="8"/>
      <c r="P303" s="8"/>
      <c r="Q303" s="8"/>
      <c r="R303" s="27"/>
      <c r="S303" s="27"/>
    </row>
    <row r="304" spans="1:19" s="28" customFormat="1" ht="6" customHeight="1" hidden="1">
      <c r="A304" s="7"/>
      <c r="C304" s="7"/>
      <c r="D304" s="7"/>
      <c r="E304" s="7"/>
      <c r="F304" s="7"/>
      <c r="G304" s="7"/>
      <c r="H304" s="7"/>
      <c r="I304" s="8"/>
      <c r="J304" s="8"/>
      <c r="K304" s="8"/>
      <c r="L304" s="8"/>
      <c r="M304" s="8"/>
      <c r="N304" s="8"/>
      <c r="O304" s="8"/>
      <c r="P304" s="8"/>
      <c r="Q304" s="8"/>
      <c r="R304" s="27"/>
      <c r="S304" s="27"/>
    </row>
    <row r="305" spans="1:19" s="28" customFormat="1" ht="15" customHeight="1">
      <c r="A305" s="21" t="s">
        <v>211</v>
      </c>
      <c r="C305" s="29"/>
      <c r="D305" s="29"/>
      <c r="E305" s="30"/>
      <c r="F305" s="29"/>
      <c r="G305" s="29"/>
      <c r="H305" s="29"/>
      <c r="I305" s="29"/>
      <c r="J305" s="27"/>
      <c r="K305" s="27"/>
      <c r="L305" s="27"/>
      <c r="M305" s="27"/>
      <c r="N305" s="27"/>
      <c r="O305" s="27"/>
      <c r="P305" s="5"/>
      <c r="Q305" s="27"/>
      <c r="R305" s="27"/>
      <c r="S305" s="27"/>
    </row>
    <row r="306" spans="1:19" s="34" customFormat="1" ht="10.5" customHeight="1">
      <c r="A306" s="22"/>
      <c r="C306" s="31"/>
      <c r="D306" s="31"/>
      <c r="E306" s="32"/>
      <c r="F306" s="31"/>
      <c r="G306" s="31"/>
      <c r="H306" s="31"/>
      <c r="I306" s="31"/>
      <c r="J306" s="33"/>
      <c r="K306" s="33"/>
      <c r="L306" s="33"/>
      <c r="M306" s="33"/>
      <c r="N306" s="33"/>
      <c r="O306" s="33"/>
      <c r="P306" s="9"/>
      <c r="Q306" s="33"/>
      <c r="R306" s="33"/>
      <c r="S306" s="33"/>
    </row>
    <row r="307" spans="1:19" s="34" customFormat="1" ht="15" customHeight="1">
      <c r="A307" s="35" t="s">
        <v>8</v>
      </c>
      <c r="C307" s="35"/>
      <c r="D307" s="35"/>
      <c r="E307" s="35"/>
      <c r="F307" s="35"/>
      <c r="G307" s="35"/>
      <c r="H307" s="35"/>
      <c r="I307" s="10"/>
      <c r="J307" s="10"/>
      <c r="K307" s="10"/>
      <c r="L307" s="25" t="s">
        <v>53</v>
      </c>
      <c r="M307" s="25"/>
      <c r="N307" s="37" t="s">
        <v>53</v>
      </c>
      <c r="O307" s="25"/>
      <c r="P307" s="25"/>
      <c r="Q307" s="25"/>
      <c r="R307" s="33"/>
      <c r="S307" s="33"/>
    </row>
    <row r="308" spans="1:19" s="28" customFormat="1" ht="16.5" customHeight="1">
      <c r="A308" s="36"/>
      <c r="B308" s="35"/>
      <c r="C308" s="35"/>
      <c r="D308" s="35"/>
      <c r="E308" s="35"/>
      <c r="F308" s="35"/>
      <c r="G308" s="35"/>
      <c r="H308" s="35"/>
      <c r="I308" s="7"/>
      <c r="J308" s="7"/>
      <c r="K308" s="7"/>
      <c r="L308" s="25"/>
      <c r="M308" s="25"/>
      <c r="N308" s="25"/>
      <c r="O308" s="25"/>
      <c r="P308" s="25"/>
      <c r="Q308" s="25"/>
      <c r="R308" s="27"/>
      <c r="S308" s="27"/>
    </row>
    <row r="309" spans="1:19" ht="9.75" customHeight="1" hidden="1">
      <c r="A309" s="6"/>
      <c r="B309" s="26"/>
      <c r="C309" s="26"/>
      <c r="D309" s="26"/>
      <c r="E309" s="26"/>
      <c r="F309" s="26"/>
      <c r="G309" s="26"/>
      <c r="H309" s="26"/>
      <c r="I309" s="7"/>
      <c r="J309" s="7"/>
      <c r="K309" s="7"/>
      <c r="L309" s="25"/>
      <c r="M309" s="25"/>
      <c r="N309" s="39">
        <f>N301-H301</f>
        <v>-11049.222000000067</v>
      </c>
      <c r="O309" s="39">
        <f>O301-I301</f>
        <v>297.3969999999972</v>
      </c>
      <c r="P309" s="39">
        <f>P301-J301</f>
        <v>946.8030000000726</v>
      </c>
      <c r="Q309" s="39">
        <f>Q301-K301</f>
        <v>-12293.421999999671</v>
      </c>
      <c r="R309" s="25">
        <f>R301-L301</f>
        <v>0</v>
      </c>
      <c r="S309" s="4"/>
    </row>
  </sheetData>
  <sheetProtection/>
  <autoFilter ref="A8:S301"/>
  <mergeCells count="16">
    <mergeCell ref="S5:S7"/>
    <mergeCell ref="H6:H7"/>
    <mergeCell ref="I6:L6"/>
    <mergeCell ref="N6:N7"/>
    <mergeCell ref="N5:R5"/>
    <mergeCell ref="O6:R6"/>
    <mergeCell ref="M5:M7"/>
    <mergeCell ref="A1:R1"/>
    <mergeCell ref="A2:R2"/>
    <mergeCell ref="A3:R3"/>
    <mergeCell ref="A5:A7"/>
    <mergeCell ref="B5:B7"/>
    <mergeCell ref="C5:G5"/>
    <mergeCell ref="H5:L5"/>
    <mergeCell ref="D6:G6"/>
    <mergeCell ref="C6:C7"/>
  </mergeCells>
  <hyperlinks>
    <hyperlink ref="B172" r:id="rId1" display="consultantplus://offline/ref=8673F8B5040E5BC98850309FCF2F0199D1D60DC9B3820AC714E3357F9F37lAJ"/>
  </hyperlinks>
  <printOptions/>
  <pageMargins left="0.3937007874015748" right="0.1968503937007874" top="0.5511811023622047" bottom="0" header="0.1968503937007874" footer="0"/>
  <pageSetup fitToHeight="0" horizontalDpi="600" verticalDpi="600" orientation="landscape" paperSize="9" scale="80" r:id="rId2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U_UE_MEO</cp:lastModifiedBy>
  <cp:lastPrinted>2018-11-06T09:43:02Z</cp:lastPrinted>
  <dcterms:created xsi:type="dcterms:W3CDTF">2009-12-18T05:52:04Z</dcterms:created>
  <dcterms:modified xsi:type="dcterms:W3CDTF">2018-11-26T04:52:56Z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